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บริหารงบประมาณ\แผนปฏิบัติการ ปีงบ 66 จรน.2\"/>
    </mc:Choice>
  </mc:AlternateContent>
  <xr:revisionPtr revIDLastSave="0" documentId="13_ncr:1_{51DC94B7-BB3C-43D7-A35B-6159628F46C7}" xr6:coauthVersionLast="47" xr6:coauthVersionMax="47" xr10:uidLastSave="{00000000-0000-0000-0000-000000000000}"/>
  <bookViews>
    <workbookView xWindow="-108" yWindow="-108" windowWidth="23256" windowHeight="12456" activeTab="5" xr2:uid="{3EC5C141-34C8-45EB-ADC0-EEC0388BA086}"/>
  </bookViews>
  <sheets>
    <sheet name="ตารางเบิกงบตามแผน" sheetId="1" r:id="rId1"/>
    <sheet name="ปริ้นนิเทศ" sheetId="9" r:id="rId2"/>
    <sheet name="วิชาการ" sheetId="4" r:id="rId3"/>
    <sheet name="บุคคล" sheetId="5" r:id="rId4"/>
    <sheet name="งบประมาณ" sheetId="6" r:id="rId5"/>
    <sheet name="บริหารงานทั่วไป" sheetId="7" r:id="rId6"/>
    <sheet name="พัฒนาผู้เรียน" sheetId="8" r:id="rId7"/>
    <sheet name="รายการยังไม่ล้างหนี้" sheetId="3" r:id="rId8"/>
    <sheet name="แผนการใช้เงินงบ 66" sheetId="2" r:id="rId9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D99" i="1"/>
  <c r="D100" i="1" s="1"/>
  <c r="K45" i="1"/>
  <c r="K93" i="1"/>
  <c r="S101" i="1"/>
  <c r="S100" i="1"/>
  <c r="S99" i="9"/>
  <c r="S100" i="9" s="1"/>
  <c r="D98" i="9"/>
  <c r="D99" i="9" s="1"/>
  <c r="L94" i="9"/>
  <c r="K94" i="9"/>
  <c r="L93" i="9"/>
  <c r="K93" i="9"/>
  <c r="K92" i="9"/>
  <c r="L92" i="9" s="1"/>
  <c r="L90" i="9"/>
  <c r="K90" i="9"/>
  <c r="E82" i="9"/>
  <c r="E81" i="9"/>
  <c r="C81" i="9"/>
  <c r="E80" i="9"/>
  <c r="C80" i="9"/>
  <c r="E79" i="9"/>
  <c r="L72" i="9"/>
  <c r="K72" i="9"/>
  <c r="L71" i="9"/>
  <c r="K71" i="9"/>
  <c r="L70" i="9"/>
  <c r="K70" i="9"/>
  <c r="L67" i="9"/>
  <c r="K67" i="9"/>
  <c r="L66" i="9"/>
  <c r="K66" i="9"/>
  <c r="L65" i="9"/>
  <c r="K65" i="9"/>
  <c r="L64" i="9"/>
  <c r="K64" i="9"/>
  <c r="L63" i="9"/>
  <c r="K63" i="9"/>
  <c r="L62" i="9"/>
  <c r="K62" i="9"/>
  <c r="K60" i="9"/>
  <c r="K59" i="9"/>
  <c r="L58" i="9"/>
  <c r="K58" i="9"/>
  <c r="L57" i="9"/>
  <c r="K57" i="9"/>
  <c r="K56" i="9"/>
  <c r="L55" i="9"/>
  <c r="K55" i="9"/>
  <c r="L54" i="9"/>
  <c r="K54" i="9"/>
  <c r="L49" i="9"/>
  <c r="K49" i="9"/>
  <c r="L48" i="9"/>
  <c r="K48" i="9"/>
  <c r="L47" i="9"/>
  <c r="K47" i="9"/>
  <c r="K46" i="9"/>
  <c r="L45" i="9"/>
  <c r="K45" i="9"/>
  <c r="L44" i="9"/>
  <c r="K44" i="9"/>
  <c r="L43" i="9"/>
  <c r="K43" i="9"/>
  <c r="L36" i="9"/>
  <c r="L37" i="9" s="1"/>
  <c r="G81" i="9" s="1"/>
  <c r="K36" i="9"/>
  <c r="K37" i="9" s="1"/>
  <c r="L30" i="9"/>
  <c r="L31" i="9" s="1"/>
  <c r="G80" i="9" s="1"/>
  <c r="K30" i="9"/>
  <c r="K31" i="9" s="1"/>
  <c r="L20" i="9"/>
  <c r="K20" i="9"/>
  <c r="L19" i="9"/>
  <c r="K19" i="9"/>
  <c r="L18" i="9"/>
  <c r="K18" i="9"/>
  <c r="L17" i="9"/>
  <c r="K17" i="9"/>
  <c r="L16" i="9"/>
  <c r="K16" i="9"/>
  <c r="L15" i="9"/>
  <c r="K15" i="9"/>
  <c r="L14" i="9"/>
  <c r="K14" i="9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8" i="1"/>
  <c r="K91" i="1"/>
  <c r="L91" i="1"/>
  <c r="L73" i="9" l="1"/>
  <c r="G82" i="9" s="1"/>
  <c r="L95" i="9"/>
  <c r="K21" i="9"/>
  <c r="E83" i="9"/>
  <c r="C83" i="9"/>
  <c r="L21" i="9"/>
  <c r="G79" i="9" s="1"/>
  <c r="G83" i="9" s="1"/>
  <c r="K73" i="9"/>
  <c r="K95" i="9"/>
  <c r="L57" i="1"/>
  <c r="L45" i="1"/>
  <c r="E82" i="1"/>
  <c r="E81" i="1"/>
  <c r="E80" i="1"/>
  <c r="E84" i="1" l="1"/>
  <c r="K94" i="1"/>
  <c r="K95" i="1"/>
  <c r="K43" i="1"/>
  <c r="K36" i="1"/>
  <c r="K37" i="1" s="1"/>
  <c r="K30" i="1"/>
  <c r="K31" i="1" s="1"/>
  <c r="K72" i="1"/>
  <c r="K71" i="1"/>
  <c r="K70" i="1"/>
  <c r="K67" i="1"/>
  <c r="K66" i="1"/>
  <c r="K65" i="1"/>
  <c r="K64" i="1"/>
  <c r="K63" i="1"/>
  <c r="K62" i="1"/>
  <c r="K60" i="1"/>
  <c r="K59" i="1"/>
  <c r="K58" i="1"/>
  <c r="K57" i="1"/>
  <c r="K56" i="1"/>
  <c r="K55" i="1"/>
  <c r="K54" i="1"/>
  <c r="K49" i="1"/>
  <c r="K48" i="1"/>
  <c r="K47" i="1"/>
  <c r="K46" i="1"/>
  <c r="K44" i="1"/>
  <c r="K9" i="1"/>
  <c r="K10" i="1"/>
  <c r="K11" i="1"/>
  <c r="K12" i="1"/>
  <c r="K13" i="1"/>
  <c r="K14" i="1"/>
  <c r="K15" i="1"/>
  <c r="K16" i="1"/>
  <c r="K17" i="1"/>
  <c r="K18" i="1"/>
  <c r="K19" i="1"/>
  <c r="K20" i="1"/>
  <c r="K7" i="1"/>
  <c r="K6" i="1"/>
  <c r="L95" i="1"/>
  <c r="L94" i="1"/>
  <c r="C82" i="1"/>
  <c r="L72" i="1"/>
  <c r="L71" i="1"/>
  <c r="L70" i="1"/>
  <c r="L67" i="1"/>
  <c r="L66" i="1"/>
  <c r="L65" i="1"/>
  <c r="L64" i="1"/>
  <c r="L63" i="1"/>
  <c r="L62" i="1"/>
  <c r="L58" i="1"/>
  <c r="L55" i="1"/>
  <c r="L54" i="1"/>
  <c r="L49" i="1"/>
  <c r="L48" i="1"/>
  <c r="L47" i="1"/>
  <c r="L44" i="1"/>
  <c r="L43" i="1"/>
  <c r="L14" i="1"/>
  <c r="L13" i="1"/>
  <c r="L12" i="1"/>
  <c r="L11" i="1"/>
  <c r="L10" i="1"/>
  <c r="L9" i="1"/>
  <c r="L8" i="1"/>
  <c r="L7" i="1"/>
  <c r="L6" i="1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E16" i="2"/>
  <c r="E15" i="2"/>
  <c r="E14" i="2"/>
  <c r="E13" i="2"/>
  <c r="I11" i="2"/>
  <c r="H11" i="2"/>
  <c r="E7" i="2"/>
  <c r="E6" i="2"/>
  <c r="E5" i="2"/>
  <c r="E4" i="2"/>
  <c r="K96" i="1" l="1"/>
  <c r="K73" i="1"/>
  <c r="L73" i="1"/>
  <c r="G83" i="1" s="1"/>
  <c r="L93" i="1"/>
  <c r="L96" i="1" s="1"/>
  <c r="K21" i="1"/>
  <c r="E17" i="2"/>
  <c r="C20" i="2" s="1"/>
  <c r="E11" i="2"/>
  <c r="C19" i="2"/>
  <c r="J6" i="2"/>
  <c r="H5" i="2" l="1"/>
  <c r="H6" i="2"/>
  <c r="H7" i="2"/>
  <c r="H4" i="2"/>
  <c r="I4" i="2" s="1"/>
  <c r="H8" i="2"/>
  <c r="I8" i="2" s="1"/>
  <c r="C81" i="1" l="1"/>
  <c r="C84" i="1" s="1"/>
  <c r="L20" i="1"/>
  <c r="L36" i="1"/>
  <c r="L37" i="1" s="1"/>
  <c r="G82" i="1" s="1"/>
  <c r="L19" i="1"/>
  <c r="L18" i="1"/>
  <c r="L17" i="1"/>
  <c r="L16" i="1"/>
  <c r="L15" i="1"/>
  <c r="L30" i="1"/>
  <c r="L31" i="1" s="1"/>
  <c r="G81" i="1" s="1"/>
  <c r="L21" i="1" l="1"/>
  <c r="G80" i="1" s="1"/>
  <c r="G84" i="1" l="1"/>
</calcChain>
</file>

<file path=xl/sharedStrings.xml><?xml version="1.0" encoding="utf-8"?>
<sst xmlns="http://schemas.openxmlformats.org/spreadsheetml/2006/main" count="1185" uniqueCount="403">
  <si>
    <t>รายละเอียด/แผนงาน  โครงการโรงเรียนเจียรวนนท์อุทิศ 2</t>
  </si>
  <si>
    <t>ชื่อโครงการ</t>
  </si>
  <si>
    <t>งบประมาณ</t>
  </si>
  <si>
    <t>ผู้รับผิดชอบ</t>
  </si>
  <si>
    <t>ที่</t>
  </si>
  <si>
    <t>ครูสุวิชา</t>
  </si>
  <si>
    <t>ครูภานุวัฒน์</t>
  </si>
  <si>
    <t>ครูปกรณ์</t>
  </si>
  <si>
    <t>ครูศิริพร</t>
  </si>
  <si>
    <t>ครูวลีรัตน์</t>
  </si>
  <si>
    <t xml:space="preserve">โครงการส่งเสริมและพัฒนาแนวทางการจัดคุณภาพการศึกษาระดับปฐมวัย </t>
  </si>
  <si>
    <t>ครูนันทนาพร</t>
  </si>
  <si>
    <t xml:space="preserve">โครงการจัดบรรยากาศในห้องเรียนและจัดสภาพแวดล้อมระดับปฐมวัย  </t>
  </si>
  <si>
    <t>ครูพรทิพย์</t>
  </si>
  <si>
    <t xml:space="preserve">โครงการอ่านออกเขียนได้ 100 % </t>
  </si>
  <si>
    <t xml:space="preserve">โครงการส่งเสริมความเป็นเลิศทางวิชาการ </t>
  </si>
  <si>
    <t xml:space="preserve">โครงการวิจัยในชั้นเรียนเพื่อพัฒนาคุณภาพ </t>
  </si>
  <si>
    <t>ครูวันวิสา</t>
  </si>
  <si>
    <t xml:space="preserve">โครงการพัฒนาห้องสมุด และห้องสมุดมีชีวิต  </t>
  </si>
  <si>
    <t>ครูจิระนันต์</t>
  </si>
  <si>
    <t xml:space="preserve">โครงการพัฒนางานวัดผลและประเมินผล </t>
  </si>
  <si>
    <t xml:space="preserve">โครงการพัฒนาและปรับปรุงหลักสูตรสถานศึกษากลุ่มสาระการเรียนรู้  </t>
  </si>
  <si>
    <t xml:space="preserve">โครงการห้องเรียนคุณภาพ  </t>
  </si>
  <si>
    <t>ครูภัสนี</t>
  </si>
  <si>
    <t xml:space="preserve">โครงการการจัดการเรียนร่วมหลักสูตรอาชีวศึกษาและมัธยมศึกษาตอนปลาย </t>
  </si>
  <si>
    <t>ครูอยุพดี</t>
  </si>
  <si>
    <t xml:space="preserve">โครงการพัฒนาสื่อและเทคโนโลยี  </t>
  </si>
  <si>
    <t>ครูสุทธิดา</t>
  </si>
  <si>
    <t xml:space="preserve">โครงการนิเทศภายใน </t>
  </si>
  <si>
    <t xml:space="preserve">โครงการพัฒนาคุณภาพการศึกษาสำหรับนักเรียนพิเศษเรียนร่วม </t>
  </si>
  <si>
    <t>กิจกรรมพัฒนาทักษะการใช้ ICT  เพื่อการเรียนรู้ของนักเรียน</t>
  </si>
  <si>
    <t>ครูรุ่งทิพย์</t>
  </si>
  <si>
    <t>โครงการกิจกรรมพัฒนาผู้เรียน</t>
  </si>
  <si>
    <t xml:space="preserve">โครงการพัฒนาระบบแผนปฏิบัติการ งบประมาณการเงิน และงานพัสดุ </t>
  </si>
  <si>
    <t xml:space="preserve">เบิกรอบที่ 1 </t>
  </si>
  <si>
    <t xml:space="preserve">เบิกรอบที่ 2 </t>
  </si>
  <si>
    <t xml:space="preserve">เบิกรอบที่ 3  </t>
  </si>
  <si>
    <t xml:space="preserve">เบิกรอบที่ 4 </t>
  </si>
  <si>
    <t xml:space="preserve">เบิกรอบที่ 5  </t>
  </si>
  <si>
    <t>คงเหลือ</t>
  </si>
  <si>
    <t>เบิกรอบที่ 1</t>
  </si>
  <si>
    <t>เบิกรอบที่ 2</t>
  </si>
  <si>
    <t>เบิกรอบที่ 3</t>
  </si>
  <si>
    <t xml:space="preserve">เบิกรอบที่ 6  </t>
  </si>
  <si>
    <t>ยอดเงินคงเหลือของงบกิจกรรมพัฒนาผู้เรียน (บาท)</t>
  </si>
  <si>
    <t>ยอดเงินคงเหลือของฝ่ายบริหารงบประมาณ (บาท)</t>
  </si>
  <si>
    <t>ยอดเงินคงเหลือของฝ่ายบริหารงานบุคคล (บาท)</t>
  </si>
  <si>
    <t>รายละเอียด/แผนงาน  โครงการโรงเรียนเจียรวนนท์อุทิศ 2  (ต่อ)</t>
  </si>
  <si>
    <t>ยอดเงินคงเหลือของฝ่ายบริหารงานทั่วไป (บาท)</t>
  </si>
  <si>
    <t>งบประมาณทั้ง 4 ฝ่าย</t>
  </si>
  <si>
    <t>ทั้งหมด</t>
  </si>
  <si>
    <t>เบิกใช้</t>
  </si>
  <si>
    <t>ฝ่ายบริหารวิชาการ</t>
  </si>
  <si>
    <t>ฝ่ายบริหารงบประมาณ</t>
  </si>
  <si>
    <t>ฝ่ายบริหารงานบุคคล</t>
  </si>
  <si>
    <t>ฝ่ายบริหารงานทั่วไป</t>
  </si>
  <si>
    <t>รวมยอดทั้งหมดทั้ง 4 ฝ่าย</t>
  </si>
  <si>
    <t>สรุปยอดทั้งหมด</t>
  </si>
  <si>
    <t>ส่งเล่มสรุป</t>
  </si>
  <si>
    <t>ปีงบประมาณ  2566</t>
  </si>
  <si>
    <t>ครูวนิดา</t>
  </si>
  <si>
    <t>ครูธงชัย</t>
  </si>
  <si>
    <t>โครงการยกระดับคุณภาพผลสัมฤทธิ์ทางการศึกษาของนักเรียน 8 กลุ่มสาระฯ</t>
  </si>
  <si>
    <t>ฝ่ายบริหารงบประมาณ  จำนวนเงิน  42,708  บาท</t>
  </si>
  <si>
    <t>ครูขวัญจิรา</t>
  </si>
  <si>
    <t>ฝ่ายบริหารงานบุคคล   จำนวนเงิน  85,416    บาท</t>
  </si>
  <si>
    <t xml:space="preserve"> (งบจากกิจกรรมพัฒนา)  จำนวนเงิน  370,230  บาท</t>
  </si>
  <si>
    <t>โครงการส่งเสริมการจัดการเรียนการสอน แบบ Active Learning</t>
  </si>
  <si>
    <t xml:space="preserve">กิจกรรมพัฒนาผู้เรียน เพื่อสนับสนุน และส่งเสริมพัฒนาการด้านทักษะ </t>
  </si>
  <si>
    <t>และศักยภาพผู้เรียนทางวิชาการ</t>
  </si>
  <si>
    <t xml:space="preserve">ฝ่ายบริหารวิชาการ   จำนวนเงิน  468,496  บาท </t>
  </si>
  <si>
    <t>โครงการอาคารสถานที่และปรับปรุงสภาพแวดล้อมในโรงเรียน</t>
  </si>
  <si>
    <t>ครูฐิติกร</t>
  </si>
  <si>
    <t>ครูศรทอง</t>
  </si>
  <si>
    <t>1.3 งานอาคาร สถานที่และสิ่งแวดล้อม</t>
  </si>
  <si>
    <t>1.4 งานควบคุมภายใน</t>
  </si>
  <si>
    <t>1.5 งานโสตทัศนูปกรณ์</t>
  </si>
  <si>
    <t>ครูพิชัยยุทธ</t>
  </si>
  <si>
    <t>1.6 งานธุรการและสารสนเทศ</t>
  </si>
  <si>
    <t>ครูทัศนีย์</t>
  </si>
  <si>
    <t>1.7 งานโรงเรียนธนาคาร</t>
  </si>
  <si>
    <t>1.8 งานความปลอดภัยในโรงเรียน</t>
  </si>
  <si>
    <t>1.9 งานช่างครุภัณฑ์และลูกจ้างชั่วคราว</t>
  </si>
  <si>
    <t>1.10 งานคณะกรรมการสถานศึกษาขั้นพื้นฐาน</t>
  </si>
  <si>
    <t>ครูทองทิพย์</t>
  </si>
  <si>
    <t>1.11 งานสัมพันธ์ชุมชน และองค์กรต่างๆ</t>
  </si>
  <si>
    <t>1.12 งานปฏิคม</t>
  </si>
  <si>
    <t>ครูธนิดา</t>
  </si>
  <si>
    <t>1.13 งานเลี้ยงไก่ไข่เพื่ออาหารกลางวัน</t>
  </si>
  <si>
    <t>1.14 งานโภชนาการ ร้านค้า ร้านสวัสดิการโรงเรียน</t>
  </si>
  <si>
    <t>-</t>
  </si>
  <si>
    <t>โครงการดูแลช่วยเหลือนักเรียน</t>
  </si>
  <si>
    <t>ครูเขมิกา</t>
  </si>
  <si>
    <t>2.1 งานระบบดูแลช่วยเหลือนักเรียน</t>
  </si>
  <si>
    <t>2.3 งานโรงเรียนสุจริต</t>
  </si>
  <si>
    <t>2.5 งานส่งเสริมประชาธิปไตยและสภานักเรียน</t>
  </si>
  <si>
    <t>2.6 งานสถานศึกษาปลอดภัย</t>
  </si>
  <si>
    <t xml:space="preserve">โครงการอาหารกลางวันโรงเรียนเจียรวนนท์อุทิศ 2 </t>
  </si>
  <si>
    <t>2.4 งานส่งเสริมคุณธรรมนักเรียน</t>
  </si>
  <si>
    <t>ครูไปรยา</t>
  </si>
  <si>
    <t>4.1 วันภาษาไทย</t>
  </si>
  <si>
    <t>4.2 วันวิทยาศาสตร์</t>
  </si>
  <si>
    <t>4.3 วันคริสมาสต์</t>
  </si>
  <si>
    <t>ฝ่ายบริหารงานทั่วไป  จำนวนเงิน 257,540  บาท</t>
  </si>
  <si>
    <t>กิจกรรมพัฒนาผู้เรียน (คุณ/จิต/ลูก)</t>
  </si>
  <si>
    <t>กิจกรรมพัฒนาผู้เรียน (ทัศนศึกษา)</t>
  </si>
  <si>
    <t>ครูรุ่งทิวา</t>
  </si>
  <si>
    <t>1.2 งานปรับปรุงคุณภาพน้ำดื่ม</t>
  </si>
  <si>
    <t xml:space="preserve"> (งบประมาณกลาง)  จำนวนเงิน  213,540  บาท</t>
  </si>
  <si>
    <t>บาท</t>
  </si>
  <si>
    <t>แผนงบประมาณการใช้เงินตามแผนปฏิบัติการปีงบประมาณ 2566</t>
  </si>
  <si>
    <t xml:space="preserve">                 อ้างอิงข้อมูลจำนวนนักเรียน ณ วันที่ 10 เดือน มิถุนายน พ.ศ. 2565</t>
  </si>
  <si>
    <t>ลด/เพิ่มแล้ว</t>
  </si>
  <si>
    <t>รายการเงินอุดหนุนรายหัว</t>
  </si>
  <si>
    <t>จำนวน นร.</t>
  </si>
  <si>
    <t>งบรายหัว</t>
  </si>
  <si>
    <t>รวม</t>
  </si>
  <si>
    <t>งาน 4 ฝ่าย</t>
  </si>
  <si>
    <t>คิด %</t>
  </si>
  <si>
    <t>จำนวนเงิน</t>
  </si>
  <si>
    <t>อนุบาล</t>
  </si>
  <si>
    <t>วิชาการ</t>
  </si>
  <si>
    <t>ประถมศึกษา</t>
  </si>
  <si>
    <t>มัธยมศึกษาตอนต้น</t>
  </si>
  <si>
    <t>บุคคล</t>
  </si>
  <si>
    <t>มัธยมศึกษาตอนปลาย</t>
  </si>
  <si>
    <t>ทั่วไป</t>
  </si>
  <si>
    <t>รวมจำนวนนักเรียน ณ 10 มิ.ย. 65 (DMC)</t>
  </si>
  <si>
    <t>กิจการ นร.</t>
  </si>
  <si>
    <t>ค่าสาธารณูปโภค</t>
  </si>
  <si>
    <t>12 x 35,000</t>
  </si>
  <si>
    <t>งบประมาณกลาง (กรณีมีโครงการใหม่)</t>
  </si>
  <si>
    <t>รายการเงินกิจกรรมพัฒนาผู้เรียน</t>
  </si>
  <si>
    <t>คุณ/จิต/ลูก</t>
  </si>
  <si>
    <t>ทัศนศึกษา</t>
  </si>
  <si>
    <t>ICT</t>
  </si>
  <si>
    <t>รวมเงินอุดหนุนรายหัวปีงบประมาณ 66</t>
  </si>
  <si>
    <t>กิจกรรมพัฒนาผู้เรียนปีงบประมาณ 66</t>
  </si>
  <si>
    <t>เงินอุดหนุนคงเหลือจ่ายจากปีงบประมาณ 65</t>
  </si>
  <si>
    <t>รวมจำนวนเงินทั้งหมดที่ได้รับ</t>
  </si>
  <si>
    <t>โครงการวันสำคัญทางการศึกษา</t>
  </si>
  <si>
    <t>1.1 งานยานพาหนะ</t>
  </si>
  <si>
    <t>2.2 งานกีฬาและนันทนาการ</t>
  </si>
  <si>
    <t>โครงการพัฒนาศักยภาพครูและบุคลากรทางการศึกษาโรงเรียนเจียรวนนท์อุทิศ2</t>
  </si>
  <si>
    <t xml:space="preserve">26 ต.ค. 65 ขออนุมัติเบิกเงินซื้อไม้กวาดดอกหญ้า  </t>
  </si>
  <si>
    <t xml:space="preserve">21 ต.ค. 65 ขออนุมัติเบิกเงินซื้อน้ำมันเชื้อเพลิง </t>
  </si>
  <si>
    <t xml:space="preserve">26 ต.ค. 65 ครูพรทิพย์ เบิกค่าใช้จ่ายในการเดินทางไปราชการ </t>
  </si>
  <si>
    <t xml:space="preserve">3 ธ.ค. 65 ครูรุ่งทิพย์ เบิกค่าใช้จ่ายในการเดินทางไปราชการ </t>
  </si>
  <si>
    <t xml:space="preserve">4 ธ.ค. 65 ครูจิระนันต์ เบิกค่าใช้จ่ายในการเดินทางไปราชการ </t>
  </si>
  <si>
    <t>26 ต.ค. 65 ขออนุมัติเบิกเงินซื้อไม้กวาดทางมะพร้าว</t>
  </si>
  <si>
    <t xml:space="preserve">13 ธ.ค. 65 ครูรุ่งทิพย์ เบิกค่าใช้จ่ายในการเดินทางไปราชการ </t>
  </si>
  <si>
    <t xml:space="preserve">2 ธ.ค. 65 ครูปกรณ์ เบิกค่าใช้จ่ายในการเดินทางไปราชการ </t>
  </si>
  <si>
    <t xml:space="preserve">21 พ.ย. 65 ขออนุมัตซื้อสัญญาณอ๊อดโรงเรียน </t>
  </si>
  <si>
    <t>30 พ.ย. 65 เบิกเงินค่าน้ำมันรถ เพื่อจ้างเหมารถรับส่งนักเรียน (เดือน พ.ย. 65)</t>
  </si>
  <si>
    <t>30 พ.ย. 65 เบิกเงินค่าน้ำมันรถ เพื่อจ้างเหมารถรับส่งนักเรียน (เดือน ต.ค. 65)</t>
  </si>
  <si>
    <t>คือยังไม่เห็นบันทึกเบิกงานจากครูปุ้ม</t>
  </si>
  <si>
    <t>ค่าสาธารณูปโภค  จำนวนเงิน  420,000  บาท</t>
  </si>
  <si>
    <t>จ่ายค่าไฟฟ้าแต่ละเดือน</t>
  </si>
  <si>
    <t>จ่าย</t>
  </si>
  <si>
    <t>27 ธ.ค. 65 ครูวลีรัตน์ เบิกเงินส่งประกันสังคมครูอัตราจ้าง 7 คน</t>
  </si>
  <si>
    <t>28 ธ.ค. 65 เบิกเงินค่าน้ำมันรถ เพื่อจ้างเหมารถรับส่งนักเรียน (เดือน ธ.ค. 65)</t>
  </si>
  <si>
    <t>28 ธ.ค. 65 ครุวลีรัตน์เบิกเงินจ่ายประกันสังคมครูอัตราจ้างเดือน ธ.ค. 65</t>
  </si>
  <si>
    <t>ถ้าหักจากยอด 120142 จะเหลือ 38745</t>
  </si>
  <si>
    <t>5 ม.ค. 66 เบิกเงินเพิ่มเติมวันคริสต์มาส</t>
  </si>
  <si>
    <t>24 ม.ค. 66 ครูวลีรัตน์เบิกพาครูไปศึกษาดูงานที่ร้อยเอ็ด</t>
  </si>
  <si>
    <t>31 ม.ค. 66 เบิกค่าน้ำมันรถ เพื่อจ้างเหมารถรับส่งนักเรียน (เดือน ม.ค. 66)</t>
  </si>
  <si>
    <t>6 ก.พ. 66 เบิกไปศึกษาดูงานที่ รร.บ้านนา นายกพิทยากร</t>
  </si>
  <si>
    <t>ใช้ไป</t>
  </si>
  <si>
    <t>ยอดเงินงฝ่ายบริหารวิชาการ     468,496  บาท</t>
  </si>
  <si>
    <t>เบิกใช้ไป</t>
  </si>
  <si>
    <t>จ่ายไป</t>
  </si>
  <si>
    <t>7 ม.ค. 66 เบิกค่าเดินทางไปซื้ออุปกรณ์การจัดการเรียนการสอน</t>
  </si>
  <si>
    <t>กรณียืมเงินอุดหนุน</t>
  </si>
  <si>
    <t>วันที่</t>
  </si>
  <si>
    <t>รายการยืมเงิน</t>
  </si>
  <si>
    <t>23 ม.ค. 66</t>
  </si>
  <si>
    <t>ผู้ยืม</t>
  </si>
  <si>
    <t>จำนวน</t>
  </si>
  <si>
    <t>รองธารน้ำไพร</t>
  </si>
  <si>
    <t>26 ธ.ค. 65 ครูรุ่งทิพย์ เบิกค่าน้ำมันไปส่งเอกสารสำเนาสัญญาก่อสร้าง</t>
  </si>
  <si>
    <t>28 ธ.ค. 65  เบิกค่าน้ำมันรถพาครูต่างไปชาติไปรายงานตัวที่ ตม.</t>
  </si>
  <si>
    <t>3 ม.ค. 66 เบิกค่าน้ำมันพานักเรียนไปแข่งขันศิลปหัตถกรรมที่ครบุรี</t>
  </si>
  <si>
    <t>ค่าไฟฟ้าเดือน ต.ค. 2565</t>
  </si>
  <si>
    <t>ค่าไฟฟ้าเดือน พ.ย. 2565</t>
  </si>
  <si>
    <t>ค่าไฟฟ้าเดือน ธ.ค. 2565</t>
  </si>
  <si>
    <t>ค่าไฟฟ้าเดือน ม.ค. 2566</t>
  </si>
  <si>
    <t>31 ม.ค. 66</t>
  </si>
  <si>
    <t>ครบกำหนด</t>
  </si>
  <si>
    <t>วันล้างหนี้</t>
  </si>
  <si>
    <t>27 ม.ค. 66</t>
  </si>
  <si>
    <t>2 มี.ค. 66</t>
  </si>
  <si>
    <t>ยืมเงินเพื่อดำเนินกิจกรรมการจัดการเรียนการสอน Active  Learning (มีโครงการรองรับ)</t>
  </si>
  <si>
    <t>ยืมเงินกิจกรรมพัฒนาเพื่อจ่ายกิจกรรมการแข่งขันกีฬาอ.วังน้ำเขียว ณ สนามกีฬารร.บ้านบะใหญ่ (ไม่มีโครงการรองรับ)</t>
  </si>
  <si>
    <t>3 ม.ค. 66 เบิกค่าน้ำมันไปอบรมทักษะอาชีพที่เทอร์มินอล</t>
  </si>
  <si>
    <t>ครูธมกร</t>
  </si>
  <si>
    <t>รายการ</t>
  </si>
  <si>
    <t>ฝึกซ้อมศิลปหัตถกรรมระดับกลุ่มและเขตพื้นที่ฯ</t>
  </si>
  <si>
    <t>ฝึกซ้อมศิลปหัตถกรรมระดับตัวแทนกลุ่มไปเขต</t>
  </si>
  <si>
    <t>รับนักเรียน อ.2 ป.1 ม.1 และ ม.4 ปีการศึกษา 2566</t>
  </si>
  <si>
    <t>ค่าใช้จ่ายในการเดินทางพานักเรียนไปเรียนที่เทคนิคสุรนารีเดือน ม.ค. 66</t>
  </si>
  <si>
    <t>ค่าใช้จ่ายในการเดินทางพานักเรียนไปเรียนที่เทคนิคสุรนารีเดือน ก.พ. 66</t>
  </si>
  <si>
    <t>บริหารทั่วไป</t>
  </si>
  <si>
    <t>ต่อ ทะเบียน พ.ร.บ. รถโรงเรียน</t>
  </si>
  <si>
    <t xml:space="preserve">ปรับปรุงพัฒนาอาคารสถานที่ </t>
  </si>
  <si>
    <t>ปรับปรุงอาคารไม้ ป้ายสวัสดีปีใหม่และปรับปรุงพื้นลานหน้าอาคารมัธยมปลาย</t>
  </si>
  <si>
    <t>สำรองน้ำมันเครื่องปั่นไฟและทำชั้นวางรองเท้านักเรียน</t>
  </si>
  <si>
    <t>ฝ่าย/งบ</t>
  </si>
  <si>
    <t>กิจกรรมพัฒนาผู้เรียน</t>
  </si>
  <si>
    <t>พานักเรียนเข้าร่วมการแข่งขันกีฬา</t>
  </si>
  <si>
    <t>30 พ.ย. 65 ซื้อวัสดุครุภัณฑ์สื่อเครื่องเสียงประชาสัมพันธ์</t>
  </si>
  <si>
    <t xml:space="preserve">กิจกรรมวันชาติ วันพ่อแห่งชาติ </t>
  </si>
  <si>
    <t>พานักเรียนเข้าร่วมแข่งขันกีฬาของกลุ่มโรงเรียนตำบลวังหมี ณ สนามกีฬาตำบลวังหมี</t>
  </si>
  <si>
    <t>กิจกรรมเข้าค่ายลูกเสือสามัญรุ่นใหญ่ ณ ค่ายพญาเย็น อ.ปากช่อง จ.นครราชสีมา</t>
  </si>
  <si>
    <t>งบส่วนกลาง</t>
  </si>
  <si>
    <t>รายการที่ยังไม่ล้างหนี้ ของปีงบประมาณ 2566</t>
  </si>
  <si>
    <t>25 ม.ค. 66  เบิกไปอบรมการใช้สื่อ สารสนเทศ</t>
  </si>
  <si>
    <t>2 ก.พ. 66  เบิกค่าน้ำมันไปศูนย์การศึกษาพิเศษ เขต 11</t>
  </si>
  <si>
    <t>1 ก.พ. 66  เบิกค่าน้ำมันรถไปซื้ออุปกรณ์การเรียนการสอนที่ดูโฮม</t>
  </si>
  <si>
    <t>24 ม.ค. 66</t>
  </si>
  <si>
    <t>ยืมเงินเพื่อซ่อมบำรุงรถยนต์ของโรงเรียน เลขทะเบียน ยง 904 นครราชสีมา</t>
  </si>
  <si>
    <t>31 ม.ค. 66 สมทบทุนประกันสังคมประจำเดือน มกราคม 2566</t>
  </si>
  <si>
    <t>ส่งแล้ว</t>
  </si>
  <si>
    <t>วิชาการใช้งบกิจกรรมพัฒนาผู้เรียน งบเก่า  51208+5926+19868  ในการพา นร ไปแข่งศิลปหัตกรรม</t>
  </si>
  <si>
    <t>28 ก.พ. 66 เบิกเงินค่าน้ำมันรถ เพื่อจ้างเหมารถรับส่งนักเรียน (เดือน ก.พ. 66)</t>
  </si>
  <si>
    <t>28 ก.พ. 66 เบิกประกันสังคม เดือน ก.พ. 66</t>
  </si>
  <si>
    <t>10 มี.ค.66 เบิกค่าน้ำมันรถ เพื่อจ้างเหมารถรับส่งนักเรียน (เดือน มี.ค. 66)</t>
  </si>
  <si>
    <t>หมายเหตุ</t>
  </si>
  <si>
    <t>ส่งใบเสร็จ  แต่ยังไม่ได้ล้างหนี้ในระบบ</t>
  </si>
  <si>
    <t>นำคณะครูไปศึกษาดูงานที่จังหวัดร้อยเอ็ด</t>
  </si>
  <si>
    <t>ซื้อยาสามัญประจำบ้าน</t>
  </si>
  <si>
    <t>รายละเอียดค่าจ้างเหมาไม่ตรงกัน</t>
  </si>
  <si>
    <t>24 ม.ค. 66 พานักเรียนไปฉีดวัคซีน</t>
  </si>
  <si>
    <t>13 ก.พ 66  เบิกค่าน้ำมันรถไปส่งเอกสารและซื้ออุปกรณ์ค่ายดาราศาสตร์</t>
  </si>
  <si>
    <t>การเบิกของฝ่ายวิชาการ</t>
  </si>
  <si>
    <t>ว/ด/ป ที่ขอเบิก</t>
  </si>
  <si>
    <t>รายการที่ขอเบิก</t>
  </si>
  <si>
    <t>ครูผู้รับผิดชอบ</t>
  </si>
  <si>
    <t>7 ก.พ. 66</t>
  </si>
  <si>
    <t>ฝึกซ้อมและแข่งขันศิลปหัตถกรรมครั้งที่ 70</t>
  </si>
  <si>
    <t>31 ม.ค 66</t>
  </si>
  <si>
    <t>การจัดการเรียนการสอน Active Learning</t>
  </si>
  <si>
    <t>1 ก.พ. 66</t>
  </si>
  <si>
    <t>พานักเรียนไปเรียนที่เทคนิคฯ เดือน ก.พ. 66</t>
  </si>
  <si>
    <t>18 ม.ค. 66</t>
  </si>
  <si>
    <t>เบิกในโครงการที่</t>
  </si>
  <si>
    <t>จัดซื้ออุปกรณ์การเรียนการสอน 8 กลุ่มสาระฯ</t>
  </si>
  <si>
    <t>17 ม.ค. 66</t>
  </si>
  <si>
    <t>ประชาสัมพันธ์ การรับนักเรียน ปีการศึกษา 2566</t>
  </si>
  <si>
    <t>ใช้งบกิจกรรมพัฒฯเก่า</t>
  </si>
  <si>
    <t>4  ม.ค. 66</t>
  </si>
  <si>
    <t>ซื้ออุปกรณ์ในการจัดการเรียนการสอนปีการศึกษา 2565</t>
  </si>
  <si>
    <t>3 ม.ค. 66</t>
  </si>
  <si>
    <t>พานักเรียนไปเรียนที่เทคนิคฯ เดือน ม.ค. 66</t>
  </si>
  <si>
    <t>13 ธ.ค. 65</t>
  </si>
  <si>
    <t>ฝึกซ้อมและแข่งขันศิลปหัตถกรรมครั้งที่ 70 ระดับกลุ่มและเขต</t>
  </si>
  <si>
    <t>พานักเรียนไปเรียนที่เทคนิคฯ เดือน ธ.ค. 65</t>
  </si>
  <si>
    <t>25 พ.ย. 65</t>
  </si>
  <si>
    <t>9 ธ.ค. 65</t>
  </si>
  <si>
    <t>23 พ.ย. 65</t>
  </si>
  <si>
    <t>จัดซื้อวัสดุ หมึกเครื่องถ่ายเอกสาร</t>
  </si>
  <si>
    <t>1 พ.ย. 65</t>
  </si>
  <si>
    <t>พานักเรียนไปเรียนที่เทคนิคฯ เดือน พ.ย. 65</t>
  </si>
  <si>
    <t>16 ก.พ. 66</t>
  </si>
  <si>
    <t>กิจกรรมบ้านนักวิทยาศาสตร์น้อยและหนูน้อยทดสอบสมรรถภาพ</t>
  </si>
  <si>
    <t>จัดบรรยากาศในห้องเรียนและสภาพแวดล้อมระดับปฐมวัย</t>
  </si>
  <si>
    <t>22 ก.พ. 66</t>
  </si>
  <si>
    <t>ฝึกซ้อมและแข่งขันศิลปหัตถกรรมครั้งที่ 70 ระดับชาติ</t>
  </si>
  <si>
    <t>20 ก.พ. 66</t>
  </si>
  <si>
    <t>พานักเรียนไปเรียนที่เทคนิคฯ เดือน ก.พ. 66 (เพิ่มเติม)</t>
  </si>
  <si>
    <t>การเบิกของฝ่ายบุคคล</t>
  </si>
  <si>
    <t>25 ต.ค. 65</t>
  </si>
  <si>
    <t>ปรับปรุงอาคารอนุสรณ์ 40 ปี จ้างเหมางานเฟอร์นิเจอร์</t>
  </si>
  <si>
    <t>การเบิกของฝ่ายงบประมาณ</t>
  </si>
  <si>
    <t>20 ธ.ค. 65</t>
  </si>
  <si>
    <t>ปรับปรุงระบบงบประมาณ ด้านงานการเงิน และงานพัสดุ</t>
  </si>
  <si>
    <t>การเบิกของฝ่ายบริหารงานทั่วไป</t>
  </si>
  <si>
    <t>20 ม.ค. 66</t>
  </si>
  <si>
    <t>ซ่อมแซมเบรก ลูกยางและต่อ พ.ร.บ. รถโรงเรียน</t>
  </si>
  <si>
    <t>19 ม.ค. 66</t>
  </si>
  <si>
    <t>11 ม.ค. 66</t>
  </si>
  <si>
    <t>วันเด็กแห่งชาติ ประจำปี 2566</t>
  </si>
  <si>
    <t>5 ม.ค. 66</t>
  </si>
  <si>
    <t>ปรับปรุงอาคารไม้ ป้ายสวัสดีปีใหม่และปรับปรุงลานหน้าอาคารมัธยม</t>
  </si>
  <si>
    <t>23 ธ.ค. 65</t>
  </si>
  <si>
    <t>กิจกรรมวันปีใหม่ 2566</t>
  </si>
  <si>
    <t>พัฒนาอาคารสถานที่สิ่งแวดล้อม</t>
  </si>
  <si>
    <t>ตัดหญ้ารอบบริเวณโรงเรียน</t>
  </si>
  <si>
    <t>กิจกรรมวันคริสต์มาสและวันปีใหม่</t>
  </si>
  <si>
    <t>31 พ.ย. 65</t>
  </si>
  <si>
    <t>จ้างเหมาต่อเติมร้านค้าและปูกระเบื้องบริเวณโรงอาหาร</t>
  </si>
  <si>
    <t>จัดซื้อสายแจ๊คลำโพง</t>
  </si>
  <si>
    <t>7 มี.ค. 66</t>
  </si>
  <si>
    <t>ซ่อมเครื่องตัดหญ้าจำนวน 2 เครื่อง  และซื้อน้ำมันเครื่องตัดหญ้า</t>
  </si>
  <si>
    <t>การเบิกของกิจกรรมพัฒนาผู้เรียน</t>
  </si>
  <si>
    <t>ส่งนักเรียนและครูเข้าแข่งขันศิลปหัตถกรรมครั้งที่ 70 ระดับชาติ</t>
  </si>
  <si>
    <t>จัดซื้ออุปกรณ์และอาหารว่าง</t>
  </si>
  <si>
    <t>จัดซื้อธง</t>
  </si>
  <si>
    <t>โครงการฝ่ายวิชาการ</t>
  </si>
  <si>
    <t>โครงการฝ่ายบุคคล</t>
  </si>
  <si>
    <t>โครงการฝ่ายงบประมาณ</t>
  </si>
  <si>
    <t>โครงการฝ่ายบริหารงานทั่วไป</t>
  </si>
  <si>
    <t>ดำเนินการพานักเรียนไปทดสอบ O-NET ป.6 และ ม.3</t>
  </si>
  <si>
    <t>6 ก.พ. 66</t>
  </si>
  <si>
    <t>25 ม.ค. 66</t>
  </si>
  <si>
    <t>จัดหาวัสดุอุปกรณ์แฃะอำนวยความสะดวกในการพัฒนาทักษะ ICT</t>
  </si>
  <si>
    <t>นำ นร. เข้าร่วมการแข่งขันกีฬากลุ่มโรงเรียนตำบลวังหมี</t>
  </si>
  <si>
    <t>พา นร. เข้าชมนิทรรศการตลาดนัดหลักสูตร KKU OPEN HOUSE</t>
  </si>
  <si>
    <t>9 พ.ย. 65</t>
  </si>
  <si>
    <t>นำ นร. เข้าร่วมกิจกรรมการแสดงเลี้ยงต้อนรับ รอง ผอ.</t>
  </si>
  <si>
    <t>ทัศนศึกษาแหล่งเรียนรู้ ปีการศึกษา 2565 (อ. ประถม ม.ต้น)</t>
  </si>
  <si>
    <t>16 มี.ค. 66</t>
  </si>
  <si>
    <t>กิจกรรมอยู่ค่ายพักแรมและเดินทางไกล ลส.สำรองและ ลส.สามัญ</t>
  </si>
  <si>
    <t>ทัศนศึกษาแหล่งเรียนรู้ ปีการศึกษา 2565 (ม.ปลาย)</t>
  </si>
  <si>
    <t>9 ก.พ. 66</t>
  </si>
  <si>
    <t>ไม่เห็น บันทึกข้อความ</t>
  </si>
  <si>
    <t>พา นร. เข้าร่วมกิจกรรมแนะแนวอาชีพ ณ เทอร์มินอล 21 โคราช</t>
  </si>
  <si>
    <t>โครงการของกิจกรรมพัฒนาผู้เรียน</t>
  </si>
  <si>
    <t>เข้าค่ายพักแรม ลูกเสือ.-เนตรนารี สามัญ รุ่นใหญ่ ณ ปากช่อง</t>
  </si>
  <si>
    <t>8 มี.ค. 66</t>
  </si>
  <si>
    <t>จัดซื้อแบบพิมพ์ ปพ.2 และ ปพ.3 ในปีการศึกษา 2565</t>
  </si>
  <si>
    <t>พานักกีฬาไปแข่งฟุตซอล Morvong ที่มหาวิทยาลัยวงษ์ชวลิตกุล</t>
  </si>
  <si>
    <t>23 ก.พ. 66  เบิกค่าน้ำมันรถประชุมบ้านนักวิทยาศาสตร์น้อย</t>
  </si>
  <si>
    <t>28 ก.พ. 66 เบิกค่าน้ำมันรถซื้ออุปกรณ์จัดงานวันปัจฉิมนิเทศ</t>
  </si>
  <si>
    <t>7 มี.ค. 66  เบิกค่าน้ำมันรถไปส่งคูปองเด็กพิเศษที่ เขต 11</t>
  </si>
  <si>
    <t>7 มี.ค. 66  เบิกค่าน้ำมันรถไปอบรมเชิงปฏิบัติการโครงการโรงเรียนคุณธรรม</t>
  </si>
  <si>
    <t>ค่าไฟฟ้าเดือน ก.พ. 2566</t>
  </si>
  <si>
    <t>ยังไม่ได้จ่าย</t>
  </si>
  <si>
    <t>กิจกรรมเข้าค่ายลูกเสือสำรอง(ป.1-3)และลูกเสือสามัญ(ป.4-6)</t>
  </si>
  <si>
    <t>***กิจกรรมงานวันปัจฉิมนิเทศ(ยืม)</t>
  </si>
  <si>
    <t>***แข่งขันกีฬาวังน้ำเขียว (ยืม)</t>
  </si>
  <si>
    <t>ทัศนศึกษา  ปีการศึกษา 2565</t>
  </si>
  <si>
    <t>ยอดเหลือ 1,900 บาท รอทำบันทึกคืนเงิน</t>
  </si>
  <si>
    <t>บำรุงรถยนต์ของโรงเรียน เลขทะเบียน ยง 904 นครราชสีมา</t>
  </si>
  <si>
    <t>ยืมเงิน</t>
  </si>
  <si>
    <t>พานักเรียนเข้าร่วมการทดสอบ O-net ป.6 และ ม.3</t>
  </si>
  <si>
    <t>27 มี.ค. 66</t>
  </si>
  <si>
    <t>24 มี.ค.66 ซ่อมแซมไฟฟ้าขัดข้อง</t>
  </si>
  <si>
    <t>8 พ.ค. 66</t>
  </si>
  <si>
    <t>9 พ.ค. 66</t>
  </si>
  <si>
    <t>กิจกรรม ค่ายคุณธรรมนักเรียน</t>
  </si>
  <si>
    <t>*ใช้งบเกิน</t>
  </si>
  <si>
    <t>31 มี.ค. 66</t>
  </si>
  <si>
    <t>จัดซื้ออุปกรณ์ในการทำกิจกรรมสันทนาการ</t>
  </si>
  <si>
    <t>22 พ.ค.66</t>
  </si>
  <si>
    <t>ต่ออายุโดเมนค่าเช่าเว็บไซต์ของโรงเรียน</t>
  </si>
  <si>
    <t>2 พ.ค.66 ซ่อมบำรุงเครื่องปรับอากาศภายในโรงเรียน</t>
  </si>
  <si>
    <t>18 พ.ค. 66</t>
  </si>
  <si>
    <t>จัดกิจกรรมประชุมผู้ปกครองนักเรียน ภาคเรียนที่ 1 ปี กศ 2566</t>
  </si>
  <si>
    <t>23 พ.ค. 66</t>
  </si>
  <si>
    <t>จัดซื้ออุปกรณ์การเรียนการสอน 8 กลุ่มสาระฯ (รอบสอง)</t>
  </si>
  <si>
    <t>6 มิ.ย. 66</t>
  </si>
  <si>
    <t>ปรับปรุงซ่อมแซมฝ้าหลังคาบ้านพักครู ซ่อมเครื่องตัดหญ้า น้ำมันเครื่องตัดหญ้า</t>
  </si>
  <si>
    <t>จัดกิจกรรมวันไหว้ครู ปีการศึกษา 2566</t>
  </si>
  <si>
    <t>จัดกิจกรรมปฐมนิเทศนักเรียนใหม่</t>
  </si>
  <si>
    <t>20 มิ.ย 66</t>
  </si>
  <si>
    <t>จัดซื้ออุปกรณ์สำนักงานและจัดซื้อหมึกเครื่องถ่ายเอกสาร</t>
  </si>
  <si>
    <t>14 มิ.ย.66</t>
  </si>
  <si>
    <t>ซื้อกระดานไวท์บอร์ดใหม่เพื่อทดแทนกระดานไวท์บอร์ดที่ชำรุด</t>
  </si>
  <si>
    <t>22 พ.ค.66 ประชุมพัฒนายกระดับส่งเสริมความปลอดภัยสุขภาพกาย จิต นร.</t>
  </si>
  <si>
    <t>22 พ.ค.66 ไปส่งเอกสารเด็กพิเศษ ณ เขต 11</t>
  </si>
  <si>
    <t>18 เม.ย.66 จัดซื้ออุปกรณ์ในงานอาคารสถานที่ ณ ดูโฮม นครราชสีมา</t>
  </si>
  <si>
    <t>ค่าไฟฟ้าเดือน เม.ย. 2566</t>
  </si>
  <si>
    <t>พานักเรียนไปแข่งขันกีฬาฟุตซอลครั้งที่ 2/2565 ที่ ม.วงษ์ชวลิตกุล</t>
  </si>
  <si>
    <t>14 มี.ค.66 ไปธนาคารกรุงไทยอำเภอวังน้ำเขียว</t>
  </si>
  <si>
    <t>ครูรัชดา</t>
  </si>
  <si>
    <t>ครูอาภาภรณ์</t>
  </si>
  <si>
    <t>7 มี.ค.66 ซื้อของโครงการส่งเสริมพัฒนาแนวทางการจัดคุณภาพการศึกษาปฐมวัย</t>
  </si>
  <si>
    <t>14 มี.ค.66 ไปปฏิบัติราชการที่โรงเรียนครบุรี</t>
  </si>
  <si>
    <t>21 มี.ค.66 ไปปฏิบัติราชการโรงเรียนบ้านบุไผ่</t>
  </si>
  <si>
    <t>3 เม.ย.66 ไปปฏิบัติราชการวิทยาลัยเทคนิคนครราชสีมา</t>
  </si>
  <si>
    <t>16 มี.ค.66 ไปปฏิบัติราชการที่วิทยาลัยเทคนิคสุรนารี</t>
  </si>
  <si>
    <t>ค่าไฟฟ้าเดือน มี.ค. 2566</t>
  </si>
  <si>
    <t>23 มี.ค.66 ไปวิ่งคบไฟที่หน่วยพิทักษ์อุทยานแห่งชาติเขาใหญ่ ขญ.5</t>
  </si>
  <si>
    <t>27 มี.ค.66 ไปอบรมการวัดผลประเมินผล</t>
  </si>
  <si>
    <t>24 มี.ค.66 ไปส่งผลการเรียนเทียบโอน ที่วิทยาลัยเทคนิคสุรนารี</t>
  </si>
  <si>
    <t>27 มี.ค.66 ไปส่งเอกสารโครงงานนักวิทยาศาสตร์น้อยแห่งประเทศไทย</t>
  </si>
  <si>
    <t>20 มี.ค.66 ไปเป็นกรรมการตรวขข้อสอบ NT ที่ศูนย์พัฒนาอ่างหิน</t>
  </si>
  <si>
    <t>21 มิ.ย. 66</t>
  </si>
  <si>
    <t>26 มิ.ย. 66</t>
  </si>
  <si>
    <t>เบิกเบี้ยเลี้ยงนักเรียนแข่งขันด้านทักษะภาษาไทย ณ รร.บ้านระเริง</t>
  </si>
  <si>
    <t>เบิกเบี้ยเลี้ยงนักเรียนแข่งขันด้านทักษะภาษาไทย ณ รร.บ้านแชะ</t>
  </si>
  <si>
    <t>29 มิ.ย. 66</t>
  </si>
  <si>
    <t>กิจกรรมพิธีวันคล้ายวันสถาปนาคณะลูกเสือแห่งชาติ</t>
  </si>
  <si>
    <t>28 เม.ย.66 จ่ายค่าประกันสังคมครูอัตราจ้าง เดือน เม.ย. 66</t>
  </si>
  <si>
    <t>23 มิ.ย.66</t>
  </si>
  <si>
    <t>กิจกรรมเยี่ยมบ้านนักเรียน ปีการศึกษา 2566</t>
  </si>
  <si>
    <t>29 มิ.ย.66</t>
  </si>
  <si>
    <t>กลุ่มสาระภาษาอังกฤษจัดกิจกรรม Let's talk in English</t>
  </si>
  <si>
    <t xml:space="preserve">คงเหลือ </t>
  </si>
  <si>
    <t>26 มิ.ย.66 จ่ายประกันสังคมสังคมครูอัตราจ้าง เดือน มิ.ย 66</t>
  </si>
  <si>
    <t>ค่าไฟฟ้าเดือน พ.ค. 2566</t>
  </si>
  <si>
    <t>ค่าไฟฟ้าเดือน มิ.ย. 2566</t>
  </si>
  <si>
    <t>6 ก.ค. 66</t>
  </si>
  <si>
    <t>พานักเรียนเข้าร่วมการแข่งขันกีฬา E-Sport</t>
  </si>
  <si>
    <t>18 ก.ค. 66</t>
  </si>
  <si>
    <t>ซื้อน้ำมันตัดหญ้า ซ่อมรถขนขยะ และปะยางรถยนต์</t>
  </si>
  <si>
    <t>19 ก.ค. 66</t>
  </si>
  <si>
    <t>ศึกษาดูงานนอกสถานที่ ณ โรงเรียนสมเด็จพระปิยมหาราชฯ</t>
  </si>
  <si>
    <t>25 ก.ค. 66</t>
  </si>
  <si>
    <t>กลุ่มสาระวิทยาศาสตร์ฯจัดซื้ออุปกรณ์จัดการเรียนการสอน</t>
  </si>
  <si>
    <t>18 ก.ค.66 ตรวจรับครุภัณฑ์ที่ สพป.นม. เขต 3</t>
  </si>
  <si>
    <t>3 ส.ค. 66</t>
  </si>
  <si>
    <t>ปรับปรุงระบบประปาและระบบน้ำดื่มบ้านพักครู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</si>
</sst>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  <numFmt numFmtId="189" formatCode="_(* #,##0_);_(* \(#,##0\);_(* &quot;-&quot;??_);_(@_)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u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3"/>
      <color theme="1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2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5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9F54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88" fontId="3" fillId="0" borderId="1" xfId="1" applyNumberFormat="1" applyFont="1" applyBorder="1"/>
    <xf numFmtId="188" fontId="3" fillId="0" borderId="2" xfId="1" applyNumberFormat="1" applyFont="1" applyFill="1" applyBorder="1" applyAlignment="1">
      <alignment horizontal="center"/>
    </xf>
    <xf numFmtId="188" fontId="3" fillId="0" borderId="2" xfId="1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88" fontId="3" fillId="0" borderId="1" xfId="1" applyNumberFormat="1" applyFont="1" applyBorder="1" applyAlignment="1">
      <alignment horizontal="right"/>
    </xf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3" fontId="3" fillId="0" borderId="6" xfId="0" applyNumberFormat="1" applyFont="1" applyBorder="1" applyAlignment="1">
      <alignment horizontal="right"/>
    </xf>
    <xf numFmtId="188" fontId="3" fillId="0" borderId="0" xfId="0" applyNumberFormat="1" applyFont="1" applyAlignment="1">
      <alignment horizontal="center"/>
    </xf>
    <xf numFmtId="188" fontId="5" fillId="0" borderId="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188" fontId="3" fillId="2" borderId="5" xfId="1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188" fontId="3" fillId="4" borderId="1" xfId="1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/>
    <xf numFmtId="3" fontId="3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center"/>
    </xf>
    <xf numFmtId="0" fontId="3" fillId="5" borderId="10" xfId="0" applyFont="1" applyFill="1" applyBorder="1"/>
    <xf numFmtId="0" fontId="3" fillId="5" borderId="6" xfId="0" applyFont="1" applyFill="1" applyBorder="1"/>
    <xf numFmtId="188" fontId="3" fillId="0" borderId="0" xfId="0" applyNumberFormat="1" applyFont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2" fillId="7" borderId="1" xfId="0" applyFont="1" applyFill="1" applyBorder="1" applyAlignment="1">
      <alignment horizontal="center"/>
    </xf>
    <xf numFmtId="0" fontId="9" fillId="0" borderId="0" xfId="0" applyFont="1"/>
    <xf numFmtId="0" fontId="10" fillId="8" borderId="2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" fontId="9" fillId="0" borderId="1" xfId="1" applyNumberFormat="1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89" fontId="9" fillId="0" borderId="6" xfId="0" applyNumberFormat="1" applyFont="1" applyBorder="1" applyAlignment="1">
      <alignment horizontal="center"/>
    </xf>
    <xf numFmtId="189" fontId="10" fillId="9" borderId="6" xfId="0" applyNumberFormat="1" applyFont="1" applyFill="1" applyBorder="1"/>
    <xf numFmtId="189" fontId="10" fillId="9" borderId="1" xfId="0" applyNumberFormat="1" applyFont="1" applyFill="1" applyBorder="1" applyAlignment="1">
      <alignment horizontal="center"/>
    </xf>
    <xf numFmtId="189" fontId="10" fillId="0" borderId="0" xfId="0" applyNumberFormat="1" applyFont="1"/>
    <xf numFmtId="189" fontId="10" fillId="9" borderId="1" xfId="0" applyNumberFormat="1" applyFont="1" applyFill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89" fontId="9" fillId="0" borderId="2" xfId="0" applyNumberFormat="1" applyFont="1" applyBorder="1"/>
    <xf numFmtId="0" fontId="10" fillId="10" borderId="1" xfId="0" applyFont="1" applyFill="1" applyBorder="1" applyAlignment="1">
      <alignment horizontal="center"/>
    </xf>
    <xf numFmtId="0" fontId="10" fillId="10" borderId="1" xfId="0" applyFont="1" applyFill="1" applyBorder="1"/>
    <xf numFmtId="189" fontId="10" fillId="10" borderId="1" xfId="1" applyNumberFormat="1" applyFont="1" applyFill="1" applyBorder="1"/>
    <xf numFmtId="0" fontId="9" fillId="0" borderId="0" xfId="0" applyFont="1" applyAlignment="1">
      <alignment horizontal="center"/>
    </xf>
    <xf numFmtId="189" fontId="10" fillId="8" borderId="2" xfId="0" applyNumberFormat="1" applyFont="1" applyFill="1" applyBorder="1"/>
    <xf numFmtId="0" fontId="10" fillId="11" borderId="2" xfId="0" applyFont="1" applyFill="1" applyBorder="1" applyAlignment="1">
      <alignment horizontal="center"/>
    </xf>
    <xf numFmtId="189" fontId="10" fillId="11" borderId="2" xfId="0" applyNumberFormat="1" applyFont="1" applyFill="1" applyBorder="1"/>
    <xf numFmtId="0" fontId="10" fillId="12" borderId="1" xfId="0" applyFont="1" applyFill="1" applyBorder="1" applyAlignment="1">
      <alignment horizontal="center" vertical="center"/>
    </xf>
    <xf numFmtId="189" fontId="9" fillId="0" borderId="1" xfId="1" applyNumberFormat="1" applyFont="1" applyBorder="1"/>
    <xf numFmtId="189" fontId="9" fillId="12" borderId="1" xfId="0" applyNumberFormat="1" applyFont="1" applyFill="1" applyBorder="1"/>
    <xf numFmtId="0" fontId="9" fillId="0" borderId="1" xfId="0" applyFont="1" applyBorder="1"/>
    <xf numFmtId="189" fontId="9" fillId="0" borderId="1" xfId="0" applyNumberFormat="1" applyFont="1" applyBorder="1"/>
    <xf numFmtId="189" fontId="9" fillId="0" borderId="1" xfId="1" applyNumberFormat="1" applyFont="1" applyBorder="1" applyAlignment="1">
      <alignment horizontal="center" vertical="center"/>
    </xf>
    <xf numFmtId="189" fontId="9" fillId="0" borderId="0" xfId="0" applyNumberFormat="1" applyFont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188" fontId="3" fillId="0" borderId="1" xfId="1" applyNumberFormat="1" applyFont="1" applyBorder="1" applyAlignment="1">
      <alignment horizontal="center"/>
    </xf>
    <xf numFmtId="188" fontId="3" fillId="13" borderId="1" xfId="1" applyNumberFormat="1" applyFont="1" applyFill="1" applyBorder="1"/>
    <xf numFmtId="188" fontId="3" fillId="13" borderId="2" xfId="1" applyNumberFormat="1" applyFont="1" applyFill="1" applyBorder="1"/>
    <xf numFmtId="188" fontId="3" fillId="13" borderId="1" xfId="1" applyNumberFormat="1" applyFont="1" applyFill="1" applyBorder="1" applyAlignment="1">
      <alignment horizontal="center"/>
    </xf>
    <xf numFmtId="188" fontId="3" fillId="0" borderId="1" xfId="1" applyNumberFormat="1" applyFont="1" applyFill="1" applyBorder="1"/>
    <xf numFmtId="188" fontId="3" fillId="0" borderId="1" xfId="1" applyNumberFormat="1" applyFont="1" applyFill="1" applyBorder="1" applyAlignment="1">
      <alignment horizontal="center"/>
    </xf>
    <xf numFmtId="188" fontId="3" fillId="0" borderId="1" xfId="1" applyNumberFormat="1" applyFont="1" applyFill="1" applyBorder="1" applyAlignment="1">
      <alignment horizontal="right"/>
    </xf>
    <xf numFmtId="188" fontId="3" fillId="0" borderId="0" xfId="1" applyNumberFormat="1" applyFont="1" applyFill="1" applyAlignment="1">
      <alignment horizontal="center"/>
    </xf>
    <xf numFmtId="0" fontId="3" fillId="13" borderId="1" xfId="0" applyFont="1" applyFill="1" applyBorder="1"/>
    <xf numFmtId="0" fontId="12" fillId="0" borderId="0" xfId="0" applyFont="1"/>
    <xf numFmtId="0" fontId="2" fillId="0" borderId="0" xfId="0" applyFont="1"/>
    <xf numFmtId="187" fontId="3" fillId="13" borderId="1" xfId="1" applyFont="1" applyFill="1" applyBorder="1" applyAlignment="1">
      <alignment horizontal="right"/>
    </xf>
    <xf numFmtId="188" fontId="3" fillId="0" borderId="1" xfId="0" applyNumberFormat="1" applyFont="1" applyBorder="1" applyAlignment="1">
      <alignment horizontal="center"/>
    </xf>
    <xf numFmtId="0" fontId="3" fillId="13" borderId="0" xfId="0" applyFont="1" applyFill="1"/>
    <xf numFmtId="0" fontId="8" fillId="0" borderId="0" xfId="0" applyFont="1"/>
    <xf numFmtId="188" fontId="3" fillId="7" borderId="1" xfId="1" applyNumberFormat="1" applyFont="1" applyFill="1" applyBorder="1"/>
    <xf numFmtId="0" fontId="2" fillId="15" borderId="1" xfId="0" applyFont="1" applyFill="1" applyBorder="1" applyAlignment="1">
      <alignment horizontal="center"/>
    </xf>
    <xf numFmtId="188" fontId="3" fillId="15" borderId="1" xfId="1" applyNumberFormat="1" applyFont="1" applyFill="1" applyBorder="1"/>
    <xf numFmtId="188" fontId="2" fillId="15" borderId="1" xfId="1" applyNumberFormat="1" applyFont="1" applyFill="1" applyBorder="1"/>
    <xf numFmtId="188" fontId="2" fillId="7" borderId="1" xfId="0" applyNumberFormat="1" applyFont="1" applyFill="1" applyBorder="1" applyAlignment="1">
      <alignment horizontal="right"/>
    </xf>
    <xf numFmtId="188" fontId="3" fillId="15" borderId="1" xfId="0" applyNumberFormat="1" applyFont="1" applyFill="1" applyBorder="1"/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/>
    <xf numFmtId="0" fontId="2" fillId="12" borderId="1" xfId="0" applyFont="1" applyFill="1" applyBorder="1" applyAlignment="1">
      <alignment horizontal="center"/>
    </xf>
    <xf numFmtId="188" fontId="3" fillId="12" borderId="1" xfId="1" applyNumberFormat="1" applyFont="1" applyFill="1" applyBorder="1"/>
    <xf numFmtId="188" fontId="2" fillId="12" borderId="1" xfId="0" applyNumberFormat="1" applyFont="1" applyFill="1" applyBorder="1" applyAlignment="1">
      <alignment horizontal="right"/>
    </xf>
    <xf numFmtId="0" fontId="2" fillId="17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/>
    <xf numFmtId="3" fontId="3" fillId="15" borderId="1" xfId="0" applyNumberFormat="1" applyFont="1" applyFill="1" applyBorder="1"/>
    <xf numFmtId="0" fontId="2" fillId="18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2" fillId="18" borderId="1" xfId="0" applyFont="1" applyFill="1" applyBorder="1"/>
    <xf numFmtId="188" fontId="3" fillId="15" borderId="1" xfId="1" applyNumberFormat="1" applyFont="1" applyFill="1" applyBorder="1" applyAlignment="1">
      <alignment horizontal="right"/>
    </xf>
    <xf numFmtId="188" fontId="3" fillId="15" borderId="2" xfId="1" applyNumberFormat="1" applyFont="1" applyFill="1" applyBorder="1"/>
    <xf numFmtId="4" fontId="3" fillId="15" borderId="1" xfId="0" applyNumberFormat="1" applyFont="1" applyFill="1" applyBorder="1"/>
    <xf numFmtId="188" fontId="3" fillId="15" borderId="1" xfId="0" applyNumberFormat="1" applyFont="1" applyFill="1" applyBorder="1" applyAlignment="1">
      <alignment horizontal="right"/>
    </xf>
    <xf numFmtId="188" fontId="3" fillId="12" borderId="2" xfId="1" applyNumberFormat="1" applyFont="1" applyFill="1" applyBorder="1"/>
    <xf numFmtId="187" fontId="3" fillId="12" borderId="1" xfId="1" applyFont="1" applyFill="1" applyBorder="1"/>
    <xf numFmtId="43" fontId="2" fillId="0" borderId="0" xfId="0" applyNumberFormat="1" applyFont="1"/>
    <xf numFmtId="0" fontId="2" fillId="15" borderId="3" xfId="0" applyFont="1" applyFill="1" applyBorder="1" applyAlignment="1">
      <alignment horizontal="right"/>
    </xf>
    <xf numFmtId="0" fontId="2" fillId="15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43" fontId="2" fillId="7" borderId="4" xfId="0" applyNumberFormat="1" applyFont="1" applyFill="1" applyBorder="1" applyAlignment="1">
      <alignment horizontal="center"/>
    </xf>
    <xf numFmtId="0" fontId="2" fillId="7" borderId="3" xfId="0" applyFont="1" applyFill="1" applyBorder="1"/>
    <xf numFmtId="0" fontId="2" fillId="7" borderId="4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/>
    <xf numFmtId="0" fontId="2" fillId="15" borderId="3" xfId="0" applyFont="1" applyFill="1" applyBorder="1"/>
    <xf numFmtId="188" fontId="2" fillId="15" borderId="4" xfId="0" applyNumberFormat="1" applyFont="1" applyFill="1" applyBorder="1"/>
    <xf numFmtId="188" fontId="2" fillId="7" borderId="4" xfId="0" applyNumberFormat="1" applyFont="1" applyFill="1" applyBorder="1" applyAlignment="1">
      <alignment horizontal="left"/>
    </xf>
    <xf numFmtId="0" fontId="2" fillId="15" borderId="13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88" fontId="12" fillId="13" borderId="1" xfId="1" applyNumberFormat="1" applyFont="1" applyFill="1" applyBorder="1"/>
    <xf numFmtId="188" fontId="12" fillId="0" borderId="1" xfId="1" applyNumberFormat="1" applyFont="1" applyFill="1" applyBorder="1"/>
    <xf numFmtId="188" fontId="14" fillId="0" borderId="1" xfId="1" applyNumberFormat="1" applyFont="1" applyFill="1" applyBorder="1"/>
    <xf numFmtId="188" fontId="12" fillId="0" borderId="1" xfId="1" applyNumberFormat="1" applyFont="1" applyBorder="1"/>
    <xf numFmtId="188" fontId="12" fillId="0" borderId="2" xfId="1" applyNumberFormat="1" applyFont="1" applyFill="1" applyBorder="1" applyAlignment="1">
      <alignment horizontal="center"/>
    </xf>
    <xf numFmtId="187" fontId="12" fillId="0" borderId="1" xfId="1" applyFont="1" applyFill="1" applyBorder="1"/>
    <xf numFmtId="188" fontId="12" fillId="0" borderId="0" xfId="1" applyNumberFormat="1" applyFont="1" applyFill="1"/>
    <xf numFmtId="188" fontId="12" fillId="13" borderId="1" xfId="1" applyNumberFormat="1" applyFont="1" applyFill="1" applyBorder="1" applyAlignment="1">
      <alignment horizontal="right"/>
    </xf>
    <xf numFmtId="188" fontId="14" fillId="0" borderId="1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88" fontId="14" fillId="0" borderId="1" xfId="1" applyNumberFormat="1" applyFont="1" applyFill="1" applyBorder="1" applyAlignment="1">
      <alignment horizontal="right"/>
    </xf>
    <xf numFmtId="0" fontId="14" fillId="0" borderId="1" xfId="0" applyFont="1" applyBorder="1"/>
    <xf numFmtId="0" fontId="14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87" fontId="9" fillId="0" borderId="0" xfId="1" applyFont="1" applyAlignment="1">
      <alignment horizontal="center"/>
    </xf>
    <xf numFmtId="188" fontId="9" fillId="0" borderId="0" xfId="1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88" fontId="3" fillId="0" borderId="1" xfId="1" applyNumberFormat="1" applyFont="1" applyBorder="1" applyAlignment="1">
      <alignment vertical="center"/>
    </xf>
    <xf numFmtId="188" fontId="15" fillId="0" borderId="1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2" fontId="9" fillId="13" borderId="0" xfId="0" applyNumberFormat="1" applyFont="1" applyFill="1" applyAlignment="1">
      <alignment horizontal="center"/>
    </xf>
    <xf numFmtId="188" fontId="9" fillId="13" borderId="0" xfId="1" applyNumberFormat="1" applyFont="1" applyFill="1" applyAlignment="1">
      <alignment horizontal="center"/>
    </xf>
    <xf numFmtId="43" fontId="17" fillId="12" borderId="1" xfId="0" applyNumberFormat="1" applyFont="1" applyFill="1" applyBorder="1" applyAlignment="1">
      <alignment horizontal="right"/>
    </xf>
    <xf numFmtId="4" fontId="18" fillId="15" borderId="1" xfId="0" applyNumberFormat="1" applyFont="1" applyFill="1" applyBorder="1"/>
    <xf numFmtId="0" fontId="4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88" fontId="3" fillId="0" borderId="13" xfId="1" applyNumberFormat="1" applyFont="1" applyBorder="1"/>
    <xf numFmtId="188" fontId="3" fillId="0" borderId="13" xfId="1" applyNumberFormat="1" applyFont="1" applyBorder="1" applyAlignment="1">
      <alignment horizontal="center"/>
    </xf>
    <xf numFmtId="0" fontId="3" fillId="0" borderId="13" xfId="0" applyFont="1" applyBorder="1"/>
    <xf numFmtId="188" fontId="3" fillId="0" borderId="13" xfId="1" applyNumberFormat="1" applyFont="1" applyFill="1" applyBorder="1"/>
    <xf numFmtId="187" fontId="3" fillId="0" borderId="13" xfId="1" applyFont="1" applyBorder="1"/>
    <xf numFmtId="188" fontId="14" fillId="0" borderId="13" xfId="1" applyNumberFormat="1" applyFont="1" applyBorder="1"/>
    <xf numFmtId="187" fontId="2" fillId="0" borderId="0" xfId="0" applyNumberFormat="1" applyFont="1"/>
    <xf numFmtId="0" fontId="2" fillId="0" borderId="13" xfId="0" applyFont="1" applyBorder="1" applyAlignment="1">
      <alignment horizontal="right"/>
    </xf>
    <xf numFmtId="43" fontId="2" fillId="15" borderId="5" xfId="0" applyNumberFormat="1" applyFont="1" applyFill="1" applyBorder="1" applyAlignment="1">
      <alignment horizontal="center"/>
    </xf>
    <xf numFmtId="0" fontId="17" fillId="6" borderId="1" xfId="0" applyFont="1" applyFill="1" applyBorder="1"/>
    <xf numFmtId="187" fontId="18" fillId="12" borderId="1" xfId="1" applyFont="1" applyFill="1" applyBorder="1"/>
    <xf numFmtId="43" fontId="19" fillId="12" borderId="1" xfId="0" applyNumberFormat="1" applyFont="1" applyFill="1" applyBorder="1" applyAlignment="1">
      <alignment horizontal="right"/>
    </xf>
    <xf numFmtId="188" fontId="14" fillId="0" borderId="2" xfId="1" applyNumberFormat="1" applyFont="1" applyFill="1" applyBorder="1" applyAlignment="1">
      <alignment horizontal="center"/>
    </xf>
    <xf numFmtId="188" fontId="3" fillId="0" borderId="2" xfId="1" applyNumberFormat="1" applyFont="1" applyFill="1" applyBorder="1"/>
    <xf numFmtId="188" fontId="14" fillId="0" borderId="2" xfId="1" applyNumberFormat="1" applyFont="1" applyFill="1" applyBorder="1"/>
    <xf numFmtId="187" fontId="14" fillId="0" borderId="1" xfId="1" applyFont="1" applyFill="1" applyBorder="1"/>
    <xf numFmtId="188" fontId="14" fillId="0" borderId="0" xfId="1" applyNumberFormat="1" applyFont="1" applyFill="1"/>
    <xf numFmtId="187" fontId="3" fillId="0" borderId="1" xfId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4" xfId="0" applyFont="1" applyBorder="1"/>
    <xf numFmtId="188" fontId="3" fillId="13" borderId="1" xfId="1" applyNumberFormat="1" applyFont="1" applyFill="1" applyBorder="1" applyAlignment="1">
      <alignment horizontal="right"/>
    </xf>
    <xf numFmtId="187" fontId="18" fillId="15" borderId="1" xfId="1" applyFont="1" applyFill="1" applyBorder="1"/>
    <xf numFmtId="187" fontId="3" fillId="13" borderId="1" xfId="1" applyFont="1" applyFill="1" applyBorder="1"/>
    <xf numFmtId="0" fontId="20" fillId="0" borderId="0" xfId="0" applyFont="1" applyAlignment="1">
      <alignment horizontal="left"/>
    </xf>
    <xf numFmtId="0" fontId="2" fillId="14" borderId="8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8" fontId="12" fillId="0" borderId="2" xfId="1" applyNumberFormat="1" applyFont="1" applyFill="1" applyBorder="1" applyAlignment="1">
      <alignment horizontal="center" vertical="center"/>
    </xf>
    <xf numFmtId="188" fontId="12" fillId="0" borderId="6" xfId="1" applyNumberFormat="1" applyFont="1" applyFill="1" applyBorder="1" applyAlignment="1">
      <alignment horizontal="center" vertical="center"/>
    </xf>
    <xf numFmtId="188" fontId="12" fillId="13" borderId="2" xfId="1" applyNumberFormat="1" applyFont="1" applyFill="1" applyBorder="1" applyAlignment="1">
      <alignment horizontal="center" vertical="center"/>
    </xf>
    <xf numFmtId="188" fontId="12" fillId="13" borderId="6" xfId="1" applyNumberFormat="1" applyFont="1" applyFill="1" applyBorder="1" applyAlignment="1">
      <alignment horizontal="center" vertical="center"/>
    </xf>
    <xf numFmtId="188" fontId="3" fillId="12" borderId="2" xfId="1" applyNumberFormat="1" applyFont="1" applyFill="1" applyBorder="1" applyAlignment="1">
      <alignment horizontal="center" vertical="center"/>
    </xf>
    <xf numFmtId="188" fontId="3" fillId="12" borderId="6" xfId="1" applyNumberFormat="1" applyFont="1" applyFill="1" applyBorder="1" applyAlignment="1">
      <alignment horizontal="center" vertical="center"/>
    </xf>
    <xf numFmtId="2" fontId="2" fillId="15" borderId="4" xfId="0" applyNumberFormat="1" applyFont="1" applyFill="1" applyBorder="1" applyAlignment="1">
      <alignment horizontal="right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188" fontId="3" fillId="15" borderId="2" xfId="1" applyNumberFormat="1" applyFont="1" applyFill="1" applyBorder="1" applyAlignment="1">
      <alignment horizontal="center" vertical="center"/>
    </xf>
    <xf numFmtId="188" fontId="3" fillId="15" borderId="6" xfId="1" applyNumberFormat="1" applyFont="1" applyFill="1" applyBorder="1" applyAlignment="1">
      <alignment horizontal="center" vertical="center"/>
    </xf>
    <xf numFmtId="188" fontId="3" fillId="0" borderId="2" xfId="1" applyNumberFormat="1" applyFont="1" applyBorder="1" applyAlignment="1">
      <alignment horizontal="center" vertical="center"/>
    </xf>
    <xf numFmtId="188" fontId="3" fillId="0" borderId="6" xfId="1" applyNumberFormat="1" applyFont="1" applyBorder="1" applyAlignment="1">
      <alignment horizontal="center" vertical="center"/>
    </xf>
    <xf numFmtId="188" fontId="3" fillId="0" borderId="2" xfId="1" applyNumberFormat="1" applyFont="1" applyFill="1" applyBorder="1" applyAlignment="1">
      <alignment horizontal="center" vertical="center"/>
    </xf>
    <xf numFmtId="188" fontId="3" fillId="0" borderId="6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17" borderId="1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" fillId="18" borderId="4" xfId="0" applyFont="1" applyFill="1" applyBorder="1" applyAlignment="1">
      <alignment horizontal="center"/>
    </xf>
    <xf numFmtId="0" fontId="2" fillId="18" borderId="5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88" fontId="7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right"/>
    </xf>
    <xf numFmtId="188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1" xfId="1" applyNumberFormat="1" applyFont="1" applyBorder="1" applyAlignment="1"/>
    <xf numFmtId="187" fontId="7" fillId="0" borderId="1" xfId="1" applyFont="1" applyBorder="1" applyAlignment="1"/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5" xfId="0" applyFont="1" applyFill="1" applyBorder="1" applyAlignment="1">
      <alignment horizontal="center"/>
    </xf>
    <xf numFmtId="188" fontId="3" fillId="2" borderId="3" xfId="1" applyNumberFormat="1" applyFont="1" applyFill="1" applyBorder="1" applyAlignment="1">
      <alignment horizontal="center"/>
    </xf>
    <xf numFmtId="188" fontId="3" fillId="2" borderId="4" xfId="1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top"/>
    </xf>
    <xf numFmtId="0" fontId="3" fillId="4" borderId="10" xfId="0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/>
    </xf>
    <xf numFmtId="4" fontId="7" fillId="0" borderId="1" xfId="0" applyNumberFormat="1" applyFont="1" applyBorder="1"/>
    <xf numFmtId="0" fontId="3" fillId="2" borderId="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188" fontId="7" fillId="0" borderId="1" xfId="1" applyNumberFormat="1" applyFont="1" applyBorder="1" applyAlignment="1">
      <alignment horizontal="center" vertical="center"/>
    </xf>
    <xf numFmtId="188" fontId="7" fillId="0" borderId="1" xfId="1" applyNumberFormat="1" applyFont="1" applyBorder="1" applyAlignment="1"/>
    <xf numFmtId="3" fontId="7" fillId="0" borderId="1" xfId="0" applyNumberFormat="1" applyFont="1" applyBorder="1"/>
    <xf numFmtId="0" fontId="7" fillId="0" borderId="1" xfId="0" applyFont="1" applyBorder="1"/>
    <xf numFmtId="188" fontId="7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2" fillId="15" borderId="3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43" fontId="2" fillId="7" borderId="4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88" fontId="3" fillId="5" borderId="3" xfId="1" applyNumberFormat="1" applyFont="1" applyFill="1" applyBorder="1" applyAlignment="1">
      <alignment horizontal="center"/>
    </xf>
    <xf numFmtId="188" fontId="3" fillId="5" borderId="4" xfId="1" applyNumberFormat="1" applyFont="1" applyFill="1" applyBorder="1" applyAlignment="1">
      <alignment horizontal="center"/>
    </xf>
    <xf numFmtId="188" fontId="3" fillId="5" borderId="5" xfId="1" applyNumberFormat="1" applyFont="1" applyFill="1" applyBorder="1" applyAlignment="1">
      <alignment horizontal="center"/>
    </xf>
    <xf numFmtId="188" fontId="3" fillId="4" borderId="3" xfId="1" applyNumberFormat="1" applyFont="1" applyFill="1" applyBorder="1" applyAlignment="1">
      <alignment horizontal="center"/>
    </xf>
    <xf numFmtId="188" fontId="3" fillId="4" borderId="4" xfId="1" applyNumberFormat="1" applyFont="1" applyFill="1" applyBorder="1" applyAlignment="1">
      <alignment horizontal="center"/>
    </xf>
    <xf numFmtId="188" fontId="3" fillId="4" borderId="5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188" fontId="12" fillId="0" borderId="2" xfId="1" applyNumberFormat="1" applyFont="1" applyBorder="1" applyAlignment="1">
      <alignment horizontal="center" vertical="center"/>
    </xf>
    <xf numFmtId="188" fontId="12" fillId="0" borderId="6" xfId="1" applyNumberFormat="1" applyFont="1" applyBorder="1" applyAlignment="1">
      <alignment horizontal="center" vertical="center"/>
    </xf>
    <xf numFmtId="188" fontId="14" fillId="0" borderId="2" xfId="1" applyNumberFormat="1" applyFont="1" applyFill="1" applyBorder="1" applyAlignment="1">
      <alignment horizontal="center" vertical="center"/>
    </xf>
    <xf numFmtId="188" fontId="14" fillId="0" borderId="6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10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E9F54D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3</xdr:row>
      <xdr:rowOff>30480</xdr:rowOff>
    </xdr:from>
    <xdr:to>
      <xdr:col>9</xdr:col>
      <xdr:colOff>251460</xdr:colOff>
      <xdr:row>7</xdr:row>
      <xdr:rowOff>281940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14AF966A-2572-4359-959F-696722E825C2}"/>
            </a:ext>
          </a:extLst>
        </xdr:cNvPr>
        <xdr:cNvSpPr/>
      </xdr:nvSpPr>
      <xdr:spPr>
        <a:xfrm>
          <a:off x="8618220" y="1028700"/>
          <a:ext cx="190500" cy="150114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762000</xdr:colOff>
      <xdr:row>6</xdr:row>
      <xdr:rowOff>106680</xdr:rowOff>
    </xdr:from>
    <xdr:to>
      <xdr:col>6</xdr:col>
      <xdr:colOff>198120</xdr:colOff>
      <xdr:row>7</xdr:row>
      <xdr:rowOff>213360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38EEB693-2671-4F66-95CF-AD450C134840}"/>
            </a:ext>
          </a:extLst>
        </xdr:cNvPr>
        <xdr:cNvSpPr/>
      </xdr:nvSpPr>
      <xdr:spPr>
        <a:xfrm>
          <a:off x="6050280" y="2042160"/>
          <a:ext cx="274320" cy="4191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393756</xdr:colOff>
      <xdr:row>4</xdr:row>
      <xdr:rowOff>304800</xdr:rowOff>
    </xdr:from>
    <xdr:to>
      <xdr:col>9</xdr:col>
      <xdr:colOff>1104699</xdr:colOff>
      <xdr:row>6</xdr:row>
      <xdr:rowOff>30480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AC678A6B-EE96-4806-9C82-A4241E6D6C78}"/>
            </a:ext>
          </a:extLst>
        </xdr:cNvPr>
        <xdr:cNvSpPr/>
      </xdr:nvSpPr>
      <xdr:spPr>
        <a:xfrm>
          <a:off x="8951016" y="1615440"/>
          <a:ext cx="680463" cy="35052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345831</xdr:colOff>
      <xdr:row>16</xdr:row>
      <xdr:rowOff>58614</xdr:rowOff>
    </xdr:from>
    <xdr:to>
      <xdr:col>5</xdr:col>
      <xdr:colOff>568570</xdr:colOff>
      <xdr:row>16</xdr:row>
      <xdr:rowOff>252044</xdr:rowOff>
    </xdr:to>
    <xdr:sp macro="" textlink="">
      <xdr:nvSpPr>
        <xdr:cNvPr id="5" name="ลูกศร: ลง 4">
          <a:extLst>
            <a:ext uri="{FF2B5EF4-FFF2-40B4-BE49-F238E27FC236}">
              <a16:creationId xmlns:a16="http://schemas.microsoft.com/office/drawing/2014/main" id="{7ACAD253-767C-4998-9314-D26A722D705F}"/>
            </a:ext>
          </a:extLst>
        </xdr:cNvPr>
        <xdr:cNvSpPr/>
      </xdr:nvSpPr>
      <xdr:spPr>
        <a:xfrm>
          <a:off x="5634111" y="5118294"/>
          <a:ext cx="222739" cy="193430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287215</xdr:colOff>
      <xdr:row>16</xdr:row>
      <xdr:rowOff>58616</xdr:rowOff>
    </xdr:from>
    <xdr:to>
      <xdr:col>6</xdr:col>
      <xdr:colOff>509954</xdr:colOff>
      <xdr:row>16</xdr:row>
      <xdr:rowOff>252046</xdr:rowOff>
    </xdr:to>
    <xdr:sp macro="" textlink="">
      <xdr:nvSpPr>
        <xdr:cNvPr id="6" name="ลูกศร: ลง 5">
          <a:extLst>
            <a:ext uri="{FF2B5EF4-FFF2-40B4-BE49-F238E27FC236}">
              <a16:creationId xmlns:a16="http://schemas.microsoft.com/office/drawing/2014/main" id="{C11620A7-B8C9-4371-B15F-68825890C395}"/>
            </a:ext>
          </a:extLst>
        </xdr:cNvPr>
        <xdr:cNvSpPr/>
      </xdr:nvSpPr>
      <xdr:spPr>
        <a:xfrm>
          <a:off x="6413695" y="5118296"/>
          <a:ext cx="222739" cy="193430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287216</xdr:colOff>
      <xdr:row>16</xdr:row>
      <xdr:rowOff>64477</xdr:rowOff>
    </xdr:from>
    <xdr:to>
      <xdr:col>7</xdr:col>
      <xdr:colOff>509955</xdr:colOff>
      <xdr:row>16</xdr:row>
      <xdr:rowOff>257907</xdr:rowOff>
    </xdr:to>
    <xdr:sp macro="" textlink="">
      <xdr:nvSpPr>
        <xdr:cNvPr id="7" name="ลูกศร: ลง 6">
          <a:extLst>
            <a:ext uri="{FF2B5EF4-FFF2-40B4-BE49-F238E27FC236}">
              <a16:creationId xmlns:a16="http://schemas.microsoft.com/office/drawing/2014/main" id="{A0D9E09F-3DAF-432F-B956-FBEEE42107FC}"/>
            </a:ext>
          </a:extLst>
        </xdr:cNvPr>
        <xdr:cNvSpPr/>
      </xdr:nvSpPr>
      <xdr:spPr>
        <a:xfrm>
          <a:off x="7137596" y="5124157"/>
          <a:ext cx="222739" cy="193430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328246</xdr:colOff>
      <xdr:row>16</xdr:row>
      <xdr:rowOff>58616</xdr:rowOff>
    </xdr:from>
    <xdr:to>
      <xdr:col>8</xdr:col>
      <xdr:colOff>550985</xdr:colOff>
      <xdr:row>16</xdr:row>
      <xdr:rowOff>252046</xdr:rowOff>
    </xdr:to>
    <xdr:sp macro="" textlink="">
      <xdr:nvSpPr>
        <xdr:cNvPr id="8" name="ลูกศร: ลง 7">
          <a:extLst>
            <a:ext uri="{FF2B5EF4-FFF2-40B4-BE49-F238E27FC236}">
              <a16:creationId xmlns:a16="http://schemas.microsoft.com/office/drawing/2014/main" id="{3AD207F8-71A5-4433-B31B-5698AEAA37A5}"/>
            </a:ext>
          </a:extLst>
        </xdr:cNvPr>
        <xdr:cNvSpPr/>
      </xdr:nvSpPr>
      <xdr:spPr>
        <a:xfrm>
          <a:off x="8001586" y="5118296"/>
          <a:ext cx="222739" cy="193430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767E-A08B-4153-BBC5-8057B7210B42}">
  <dimension ref="A1:Z180"/>
  <sheetViews>
    <sheetView topLeftCell="A132" zoomScale="85" zoomScaleNormal="85" workbookViewId="0">
      <selection activeCell="E84" sqref="E84:F84"/>
    </sheetView>
  </sheetViews>
  <sheetFormatPr defaultRowHeight="21" x14ac:dyDescent="0.6"/>
  <cols>
    <col min="1" max="1" width="4" style="7" customWidth="1"/>
    <col min="2" max="2" width="48.69921875" style="1" customWidth="1"/>
    <col min="3" max="3" width="8.296875" style="7" customWidth="1"/>
    <col min="4" max="4" width="9.3984375" style="7" customWidth="1"/>
    <col min="5" max="6" width="8.296875" style="1" customWidth="1"/>
    <col min="7" max="7" width="8.09765625" style="1" customWidth="1"/>
    <col min="8" max="8" width="8.19921875" style="1" customWidth="1"/>
    <col min="9" max="9" width="9" style="1" bestFit="1" customWidth="1"/>
    <col min="10" max="10" width="7.59765625" style="1" customWidth="1"/>
    <col min="11" max="11" width="8.296875" style="1" customWidth="1"/>
    <col min="12" max="12" width="7.8984375" style="1" customWidth="1"/>
    <col min="13" max="13" width="8.19921875" style="1" customWidth="1"/>
    <col min="14" max="17" width="8.796875" style="1"/>
    <col min="18" max="18" width="9.8984375" style="1" customWidth="1"/>
    <col min="19" max="19" width="9.59765625" style="1" customWidth="1"/>
    <col min="20" max="20" width="9.796875" style="1" customWidth="1"/>
    <col min="21" max="21" width="10" style="1" customWidth="1"/>
    <col min="22" max="16384" width="8.796875" style="1"/>
  </cols>
  <sheetData>
    <row r="1" spans="1:16" ht="24.6" customHeight="1" x14ac:dyDescent="0.6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6" ht="24" customHeight="1" x14ac:dyDescent="0.6">
      <c r="A2" s="263" t="s">
        <v>59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6" ht="24" customHeight="1" x14ac:dyDescent="0.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6" x14ac:dyDescent="0.6">
      <c r="A4" s="270" t="s">
        <v>70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2"/>
    </row>
    <row r="5" spans="1:16" x14ac:dyDescent="0.6">
      <c r="A5" s="50" t="s">
        <v>4</v>
      </c>
      <c r="B5" s="51" t="s">
        <v>1</v>
      </c>
      <c r="C5" s="52" t="s">
        <v>2</v>
      </c>
      <c r="D5" s="52" t="s">
        <v>3</v>
      </c>
      <c r="E5" s="50" t="s">
        <v>34</v>
      </c>
      <c r="F5" s="50" t="s">
        <v>35</v>
      </c>
      <c r="G5" s="53" t="s">
        <v>36</v>
      </c>
      <c r="H5" s="50" t="s">
        <v>37</v>
      </c>
      <c r="I5" s="53" t="s">
        <v>38</v>
      </c>
      <c r="J5" s="53" t="s">
        <v>43</v>
      </c>
      <c r="K5" s="54" t="s">
        <v>167</v>
      </c>
      <c r="L5" s="106" t="s">
        <v>39</v>
      </c>
      <c r="M5" s="50" t="s">
        <v>58</v>
      </c>
    </row>
    <row r="6" spans="1:16" x14ac:dyDescent="0.6">
      <c r="A6" s="5">
        <v>1</v>
      </c>
      <c r="B6" s="6" t="s">
        <v>10</v>
      </c>
      <c r="C6" s="26">
        <v>5000</v>
      </c>
      <c r="D6" s="5" t="s">
        <v>11</v>
      </c>
      <c r="E6" s="94">
        <v>5000</v>
      </c>
      <c r="F6" s="16"/>
      <c r="G6" s="16"/>
      <c r="H6" s="16"/>
      <c r="I6" s="16"/>
      <c r="J6" s="16"/>
      <c r="K6" s="105">
        <f>E6+F6+G6+H6+I6+J6</f>
        <v>5000</v>
      </c>
      <c r="L6" s="107">
        <f t="shared" ref="L6:L20" si="0">C6-(E6+F6+G6+H6+I6+J6)</f>
        <v>0</v>
      </c>
      <c r="M6" s="5"/>
    </row>
    <row r="7" spans="1:16" x14ac:dyDescent="0.6">
      <c r="A7" s="5">
        <v>2</v>
      </c>
      <c r="B7" s="6" t="s">
        <v>12</v>
      </c>
      <c r="C7" s="19">
        <v>7000</v>
      </c>
      <c r="D7" s="5" t="s">
        <v>13</v>
      </c>
      <c r="E7" s="94">
        <v>7000</v>
      </c>
      <c r="F7" s="16"/>
      <c r="G7" s="16"/>
      <c r="H7" s="16"/>
      <c r="I7" s="16"/>
      <c r="J7" s="16"/>
      <c r="K7" s="105">
        <f>E7+F7+G7+H7+I7+J7</f>
        <v>7000</v>
      </c>
      <c r="L7" s="107">
        <f t="shared" si="0"/>
        <v>0</v>
      </c>
      <c r="M7" s="5"/>
    </row>
    <row r="8" spans="1:16" x14ac:dyDescent="0.6">
      <c r="A8" s="5">
        <v>3</v>
      </c>
      <c r="B8" s="6" t="s">
        <v>62</v>
      </c>
      <c r="C8" s="19">
        <v>81496</v>
      </c>
      <c r="D8" s="5" t="s">
        <v>25</v>
      </c>
      <c r="E8" s="94">
        <v>47973</v>
      </c>
      <c r="F8" s="94">
        <v>33424</v>
      </c>
      <c r="G8" s="94">
        <v>19000</v>
      </c>
      <c r="H8" s="91">
        <v>1000</v>
      </c>
      <c r="I8" s="91">
        <v>5000</v>
      </c>
      <c r="J8" s="16"/>
      <c r="K8" s="105">
        <f>E8+F8+G8+H8+I8+J8</f>
        <v>106397</v>
      </c>
      <c r="L8" s="107">
        <f t="shared" si="0"/>
        <v>-24901</v>
      </c>
      <c r="M8" s="5"/>
      <c r="N8" s="103" t="s">
        <v>162</v>
      </c>
      <c r="O8" s="103"/>
      <c r="P8" s="103"/>
    </row>
    <row r="9" spans="1:16" x14ac:dyDescent="0.6">
      <c r="A9" s="5">
        <v>4</v>
      </c>
      <c r="B9" s="6" t="s">
        <v>14</v>
      </c>
      <c r="C9" s="19">
        <v>2000</v>
      </c>
      <c r="D9" s="5" t="s">
        <v>23</v>
      </c>
      <c r="E9" s="16"/>
      <c r="F9" s="16"/>
      <c r="G9" s="16"/>
      <c r="H9" s="16"/>
      <c r="I9" s="16"/>
      <c r="J9" s="16"/>
      <c r="K9" s="105">
        <f t="shared" ref="K9:K20" si="1">E9+F9+G9+H9+I9+J9</f>
        <v>0</v>
      </c>
      <c r="L9" s="107">
        <f t="shared" si="0"/>
        <v>2000</v>
      </c>
      <c r="M9" s="5"/>
    </row>
    <row r="10" spans="1:16" x14ac:dyDescent="0.6">
      <c r="A10" s="5">
        <v>5</v>
      </c>
      <c r="B10" s="6" t="s">
        <v>15</v>
      </c>
      <c r="C10" s="19">
        <v>70000</v>
      </c>
      <c r="D10" s="5" t="s">
        <v>25</v>
      </c>
      <c r="E10" s="155">
        <v>20300</v>
      </c>
      <c r="F10" s="155">
        <v>9689</v>
      </c>
      <c r="G10" s="155"/>
      <c r="H10" s="16"/>
      <c r="I10" s="16"/>
      <c r="J10" s="16"/>
      <c r="K10" s="105">
        <f t="shared" si="1"/>
        <v>29989</v>
      </c>
      <c r="L10" s="107">
        <f t="shared" si="0"/>
        <v>40011</v>
      </c>
      <c r="M10" s="5"/>
    </row>
    <row r="11" spans="1:16" x14ac:dyDescent="0.6">
      <c r="A11" s="5">
        <v>6</v>
      </c>
      <c r="B11" s="6" t="s">
        <v>16</v>
      </c>
      <c r="C11" s="19">
        <v>1000</v>
      </c>
      <c r="D11" s="5" t="s">
        <v>60</v>
      </c>
      <c r="E11" s="16"/>
      <c r="F11" s="16"/>
      <c r="G11" s="16"/>
      <c r="H11" s="16"/>
      <c r="I11" s="16"/>
      <c r="J11" s="16"/>
      <c r="K11" s="105">
        <f t="shared" si="1"/>
        <v>0</v>
      </c>
      <c r="L11" s="107">
        <f t="shared" si="0"/>
        <v>1000</v>
      </c>
      <c r="M11" s="5"/>
    </row>
    <row r="12" spans="1:16" x14ac:dyDescent="0.6">
      <c r="A12" s="5">
        <v>7</v>
      </c>
      <c r="B12" s="6" t="s">
        <v>18</v>
      </c>
      <c r="C12" s="19">
        <v>5000</v>
      </c>
      <c r="D12" s="5" t="s">
        <v>61</v>
      </c>
      <c r="E12" s="16"/>
      <c r="F12" s="16"/>
      <c r="G12" s="16"/>
      <c r="H12" s="16"/>
      <c r="I12" s="16"/>
      <c r="J12" s="16"/>
      <c r="K12" s="105">
        <f t="shared" si="1"/>
        <v>0</v>
      </c>
      <c r="L12" s="107">
        <f t="shared" si="0"/>
        <v>5000</v>
      </c>
      <c r="M12" s="5"/>
    </row>
    <row r="13" spans="1:16" x14ac:dyDescent="0.6">
      <c r="A13" s="5">
        <v>8</v>
      </c>
      <c r="B13" s="6" t="s">
        <v>20</v>
      </c>
      <c r="C13" s="19">
        <v>110000</v>
      </c>
      <c r="D13" s="5" t="s">
        <v>19</v>
      </c>
      <c r="E13" s="156">
        <v>15000</v>
      </c>
      <c r="F13" s="156">
        <v>5606</v>
      </c>
      <c r="G13" s="157">
        <v>10000</v>
      </c>
      <c r="H13" s="94">
        <v>1000</v>
      </c>
      <c r="I13" s="91">
        <v>28795</v>
      </c>
      <c r="J13" s="91">
        <v>28795</v>
      </c>
      <c r="K13" s="105">
        <f t="shared" si="1"/>
        <v>89196</v>
      </c>
      <c r="L13" s="107">
        <f t="shared" si="0"/>
        <v>20804</v>
      </c>
      <c r="M13" s="5"/>
    </row>
    <row r="14" spans="1:16" x14ac:dyDescent="0.6">
      <c r="A14" s="5">
        <v>9</v>
      </c>
      <c r="B14" s="6" t="s">
        <v>21</v>
      </c>
      <c r="C14" s="19">
        <v>3000</v>
      </c>
      <c r="D14" s="5" t="s">
        <v>19</v>
      </c>
      <c r="E14" s="16"/>
      <c r="F14" s="16"/>
      <c r="G14" s="16"/>
      <c r="H14" s="16"/>
      <c r="I14" s="16"/>
      <c r="J14" s="16"/>
      <c r="K14" s="105">
        <f t="shared" si="1"/>
        <v>0</v>
      </c>
      <c r="L14" s="107">
        <f t="shared" si="0"/>
        <v>3000</v>
      </c>
      <c r="M14" s="5"/>
    </row>
    <row r="15" spans="1:16" x14ac:dyDescent="0.6">
      <c r="A15" s="5">
        <v>10</v>
      </c>
      <c r="B15" s="6" t="s">
        <v>22</v>
      </c>
      <c r="C15" s="19">
        <v>47000</v>
      </c>
      <c r="D15" s="5" t="s">
        <v>23</v>
      </c>
      <c r="E15" s="16"/>
      <c r="F15" s="16"/>
      <c r="G15" s="16"/>
      <c r="H15" s="16"/>
      <c r="I15" s="16"/>
      <c r="J15" s="16"/>
      <c r="K15" s="105">
        <f t="shared" si="1"/>
        <v>0</v>
      </c>
      <c r="L15" s="107">
        <f t="shared" si="0"/>
        <v>47000</v>
      </c>
      <c r="M15" s="5"/>
    </row>
    <row r="16" spans="1:16" x14ac:dyDescent="0.6">
      <c r="A16" s="5">
        <v>11</v>
      </c>
      <c r="B16" s="6" t="s">
        <v>24</v>
      </c>
      <c r="C16" s="19">
        <v>80000</v>
      </c>
      <c r="D16" s="5" t="s">
        <v>25</v>
      </c>
      <c r="E16" s="94">
        <v>15520</v>
      </c>
      <c r="F16" s="94">
        <v>11520</v>
      </c>
      <c r="G16" s="156">
        <v>15520</v>
      </c>
      <c r="H16" s="155">
        <v>11640</v>
      </c>
      <c r="I16" s="94">
        <v>5460</v>
      </c>
      <c r="J16" s="94">
        <v>20340</v>
      </c>
      <c r="K16" s="105">
        <f t="shared" si="1"/>
        <v>80000</v>
      </c>
      <c r="L16" s="107">
        <f t="shared" si="0"/>
        <v>0</v>
      </c>
      <c r="M16" s="5"/>
    </row>
    <row r="17" spans="1:13" x14ac:dyDescent="0.6">
      <c r="A17" s="5">
        <v>12</v>
      </c>
      <c r="B17" s="6" t="s">
        <v>26</v>
      </c>
      <c r="C17" s="19">
        <v>10000</v>
      </c>
      <c r="D17" s="5" t="s">
        <v>27</v>
      </c>
      <c r="E17" s="94">
        <v>3210</v>
      </c>
      <c r="F17" s="16"/>
      <c r="G17" s="16"/>
      <c r="H17" s="16"/>
      <c r="I17" s="16"/>
      <c r="J17" s="16"/>
      <c r="K17" s="105">
        <f t="shared" si="1"/>
        <v>3210</v>
      </c>
      <c r="L17" s="107">
        <f t="shared" si="0"/>
        <v>6790</v>
      </c>
      <c r="M17" s="5"/>
    </row>
    <row r="18" spans="1:13" x14ac:dyDescent="0.6">
      <c r="A18" s="5">
        <v>13</v>
      </c>
      <c r="B18" s="6" t="s">
        <v>28</v>
      </c>
      <c r="C18" s="19">
        <v>2000</v>
      </c>
      <c r="D18" s="5" t="s">
        <v>6</v>
      </c>
      <c r="E18" s="16"/>
      <c r="F18" s="16"/>
      <c r="G18" s="16"/>
      <c r="H18" s="16"/>
      <c r="I18" s="16"/>
      <c r="J18" s="16"/>
      <c r="K18" s="105">
        <f t="shared" si="1"/>
        <v>0</v>
      </c>
      <c r="L18" s="107">
        <f t="shared" si="0"/>
        <v>2000</v>
      </c>
      <c r="M18" s="5"/>
    </row>
    <row r="19" spans="1:13" x14ac:dyDescent="0.6">
      <c r="A19" s="5">
        <v>14</v>
      </c>
      <c r="B19" s="6" t="s">
        <v>29</v>
      </c>
      <c r="C19" s="19">
        <v>3000</v>
      </c>
      <c r="D19" s="5" t="s">
        <v>17</v>
      </c>
      <c r="E19" s="16"/>
      <c r="F19" s="16"/>
      <c r="G19" s="16"/>
      <c r="H19" s="16"/>
      <c r="I19" s="16"/>
      <c r="J19" s="16"/>
      <c r="K19" s="105">
        <f t="shared" si="1"/>
        <v>0</v>
      </c>
      <c r="L19" s="107">
        <f t="shared" si="0"/>
        <v>3000</v>
      </c>
      <c r="M19" s="5"/>
    </row>
    <row r="20" spans="1:13" x14ac:dyDescent="0.6">
      <c r="A20" s="5">
        <v>15</v>
      </c>
      <c r="B20" s="6" t="s">
        <v>67</v>
      </c>
      <c r="C20" s="19">
        <v>42000</v>
      </c>
      <c r="D20" s="5" t="s">
        <v>25</v>
      </c>
      <c r="E20" s="157">
        <v>42000</v>
      </c>
      <c r="F20" s="16"/>
      <c r="G20" s="16"/>
      <c r="H20" s="16"/>
      <c r="I20" s="16"/>
      <c r="J20" s="16"/>
      <c r="K20" s="105">
        <f t="shared" si="1"/>
        <v>42000</v>
      </c>
      <c r="L20" s="107">
        <f t="shared" si="0"/>
        <v>0</v>
      </c>
      <c r="M20" s="5"/>
    </row>
    <row r="21" spans="1:13" x14ac:dyDescent="0.6">
      <c r="A21" s="253" t="s">
        <v>168</v>
      </c>
      <c r="B21" s="253"/>
      <c r="C21" s="253"/>
      <c r="D21" s="253"/>
      <c r="E21" s="253"/>
      <c r="F21" s="253"/>
      <c r="G21" s="253"/>
      <c r="H21" s="253"/>
      <c r="I21" s="253"/>
      <c r="J21" s="253"/>
      <c r="K21" s="109">
        <f>K8+K10+K13+K16</f>
        <v>305582</v>
      </c>
      <c r="L21" s="108">
        <f>L6+L7+L8+L9+L10+L11+L12+L13+L14+L15+L16+L17+L18+L19+L20</f>
        <v>105704</v>
      </c>
    </row>
    <row r="23" spans="1:13" x14ac:dyDescent="0.6">
      <c r="C23" s="31"/>
    </row>
    <row r="25" spans="1:13" x14ac:dyDescent="0.6">
      <c r="A25" s="263" t="s">
        <v>47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</row>
    <row r="26" spans="1:13" x14ac:dyDescent="0.6">
      <c r="A26" s="263" t="s">
        <v>59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</row>
    <row r="27" spans="1:13" x14ac:dyDescent="0.6">
      <c r="C27" s="8"/>
    </row>
    <row r="28" spans="1:13" ht="21" customHeight="1" x14ac:dyDescent="0.6">
      <c r="A28" s="273" t="s">
        <v>63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5"/>
    </row>
    <row r="29" spans="1:13" x14ac:dyDescent="0.6">
      <c r="A29" s="111" t="s">
        <v>4</v>
      </c>
      <c r="B29" s="112" t="s">
        <v>1</v>
      </c>
      <c r="C29" s="113" t="s">
        <v>2</v>
      </c>
      <c r="D29" s="113" t="s">
        <v>3</v>
      </c>
      <c r="E29" s="111" t="s">
        <v>40</v>
      </c>
      <c r="F29" s="111" t="s">
        <v>41</v>
      </c>
      <c r="G29" s="111" t="s">
        <v>42</v>
      </c>
      <c r="H29" s="111" t="s">
        <v>37</v>
      </c>
      <c r="I29" s="114" t="s">
        <v>38</v>
      </c>
      <c r="J29" s="114" t="s">
        <v>43</v>
      </c>
      <c r="K29" s="115" t="s">
        <v>167</v>
      </c>
      <c r="L29" s="106" t="s">
        <v>39</v>
      </c>
      <c r="M29" s="111" t="s">
        <v>58</v>
      </c>
    </row>
    <row r="30" spans="1:13" x14ac:dyDescent="0.6">
      <c r="A30" s="10">
        <v>1</v>
      </c>
      <c r="B30" s="9" t="s">
        <v>33</v>
      </c>
      <c r="C30" s="32">
        <v>42708</v>
      </c>
      <c r="D30" s="15" t="s">
        <v>64</v>
      </c>
      <c r="E30" s="158">
        <v>25854</v>
      </c>
      <c r="F30" s="17"/>
      <c r="G30" s="17"/>
      <c r="H30" s="16"/>
      <c r="I30" s="16"/>
      <c r="J30" s="16"/>
      <c r="K30" s="116">
        <f>E30+F30+G30+H30+I30+J30</f>
        <v>25854</v>
      </c>
      <c r="L30" s="107">
        <f>C30-(E30+F30+G30+H30+I30+J30)</f>
        <v>16854</v>
      </c>
      <c r="M30" s="6"/>
    </row>
    <row r="31" spans="1:13" x14ac:dyDescent="0.6">
      <c r="A31" s="253" t="s">
        <v>45</v>
      </c>
      <c r="B31" s="253"/>
      <c r="C31" s="253"/>
      <c r="D31" s="253"/>
      <c r="E31" s="253"/>
      <c r="F31" s="253"/>
      <c r="G31" s="253"/>
      <c r="H31" s="253"/>
      <c r="I31" s="253"/>
      <c r="J31" s="253"/>
      <c r="K31" s="117">
        <f>K30</f>
        <v>25854</v>
      </c>
      <c r="L31" s="110">
        <f>L30</f>
        <v>16854</v>
      </c>
    </row>
    <row r="32" spans="1:13" x14ac:dyDescent="0.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8" x14ac:dyDescent="0.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8" x14ac:dyDescent="0.6">
      <c r="A34" s="254" t="s">
        <v>65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</row>
    <row r="35" spans="1:18" x14ac:dyDescent="0.6">
      <c r="A35" s="118" t="s">
        <v>4</v>
      </c>
      <c r="B35" s="119" t="s">
        <v>1</v>
      </c>
      <c r="C35" s="120" t="s">
        <v>2</v>
      </c>
      <c r="D35" s="120" t="s">
        <v>3</v>
      </c>
      <c r="E35" s="118" t="s">
        <v>40</v>
      </c>
      <c r="F35" s="118" t="s">
        <v>41</v>
      </c>
      <c r="G35" s="118" t="s">
        <v>42</v>
      </c>
      <c r="H35" s="118" t="s">
        <v>37</v>
      </c>
      <c r="I35" s="121" t="s">
        <v>38</v>
      </c>
      <c r="J35" s="121" t="s">
        <v>43</v>
      </c>
      <c r="K35" s="115" t="s">
        <v>167</v>
      </c>
      <c r="L35" s="106" t="s">
        <v>39</v>
      </c>
      <c r="M35" s="118" t="s">
        <v>58</v>
      </c>
    </row>
    <row r="36" spans="1:18" x14ac:dyDescent="0.6">
      <c r="A36" s="10">
        <v>1</v>
      </c>
      <c r="B36" s="9" t="s">
        <v>143</v>
      </c>
      <c r="C36" s="20">
        <v>85416</v>
      </c>
      <c r="D36" s="10" t="s">
        <v>9</v>
      </c>
      <c r="E36" s="92">
        <v>38100</v>
      </c>
      <c r="F36" s="92">
        <v>47300</v>
      </c>
      <c r="G36" s="18"/>
      <c r="H36" s="16"/>
      <c r="I36" s="16"/>
      <c r="J36" s="16"/>
      <c r="K36" s="116">
        <f>E36+F36+G36+H36+I36+J36</f>
        <v>85400</v>
      </c>
      <c r="L36" s="122">
        <f>C36-(E36+F36+G36+H36+I36+J36)</f>
        <v>16</v>
      </c>
      <c r="M36" s="6"/>
    </row>
    <row r="37" spans="1:18" ht="22.8" customHeight="1" x14ac:dyDescent="0.6">
      <c r="A37" s="253" t="s">
        <v>46</v>
      </c>
      <c r="B37" s="253"/>
      <c r="C37" s="253"/>
      <c r="D37" s="253"/>
      <c r="E37" s="253"/>
      <c r="F37" s="253"/>
      <c r="G37" s="253"/>
      <c r="H37" s="253"/>
      <c r="I37" s="253"/>
      <c r="J37" s="253"/>
      <c r="K37" s="117">
        <f>K36</f>
        <v>85400</v>
      </c>
      <c r="L37" s="122">
        <f>L36</f>
        <v>16</v>
      </c>
      <c r="M37" s="6"/>
    </row>
    <row r="38" spans="1:18" ht="20.399999999999999" customHeight="1" x14ac:dyDescent="0.6">
      <c r="C38" s="14"/>
    </row>
    <row r="39" spans="1:18" ht="20.399999999999999" customHeight="1" x14ac:dyDescent="0.6">
      <c r="C39" s="14"/>
    </row>
    <row r="40" spans="1:18" ht="21.6" customHeight="1" x14ac:dyDescent="0.6">
      <c r="A40" s="255" t="s">
        <v>103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7"/>
    </row>
    <row r="41" spans="1:18" ht="24.6" customHeight="1" x14ac:dyDescent="0.6">
      <c r="A41" s="123" t="s">
        <v>4</v>
      </c>
      <c r="B41" s="124" t="s">
        <v>1</v>
      </c>
      <c r="C41" s="125" t="s">
        <v>2</v>
      </c>
      <c r="D41" s="125" t="s">
        <v>3</v>
      </c>
      <c r="E41" s="123" t="s">
        <v>40</v>
      </c>
      <c r="F41" s="123" t="s">
        <v>41</v>
      </c>
      <c r="G41" s="123" t="s">
        <v>42</v>
      </c>
      <c r="H41" s="123" t="s">
        <v>37</v>
      </c>
      <c r="I41" s="126" t="s">
        <v>38</v>
      </c>
      <c r="J41" s="126" t="s">
        <v>43</v>
      </c>
      <c r="K41" s="115" t="s">
        <v>167</v>
      </c>
      <c r="L41" s="106" t="s">
        <v>39</v>
      </c>
      <c r="M41" s="123" t="s">
        <v>58</v>
      </c>
    </row>
    <row r="42" spans="1:18" x14ac:dyDescent="0.6">
      <c r="A42" s="282">
        <v>1</v>
      </c>
      <c r="B42" s="34" t="s">
        <v>71</v>
      </c>
      <c r="C42" s="35">
        <v>128124</v>
      </c>
      <c r="D42" s="33" t="s">
        <v>72</v>
      </c>
      <c r="E42" s="276"/>
      <c r="F42" s="277"/>
      <c r="G42" s="277"/>
      <c r="H42" s="277"/>
      <c r="I42" s="277"/>
      <c r="J42" s="277"/>
      <c r="K42" s="277"/>
      <c r="L42" s="277"/>
      <c r="M42" s="36"/>
    </row>
    <row r="43" spans="1:18" x14ac:dyDescent="0.6">
      <c r="A43" s="283"/>
      <c r="B43" s="6" t="s">
        <v>141</v>
      </c>
      <c r="C43" s="19">
        <v>15000</v>
      </c>
      <c r="D43" s="5" t="s">
        <v>73</v>
      </c>
      <c r="E43" s="155">
        <v>3520</v>
      </c>
      <c r="F43" s="16"/>
      <c r="G43" s="16"/>
      <c r="H43" s="16"/>
      <c r="I43" s="16"/>
      <c r="J43" s="16"/>
      <c r="K43" s="116">
        <f>E43+F43+G43+H43+I43+J43</f>
        <v>3520</v>
      </c>
      <c r="L43" s="107">
        <f>C43-(E43+F43+G43+H43+I43+J43)</f>
        <v>11480</v>
      </c>
      <c r="M43" s="6"/>
    </row>
    <row r="44" spans="1:18" x14ac:dyDescent="0.6">
      <c r="A44" s="283"/>
      <c r="B44" s="6" t="s">
        <v>107</v>
      </c>
      <c r="C44" s="19">
        <v>27000</v>
      </c>
      <c r="D44" s="5" t="s">
        <v>7</v>
      </c>
      <c r="E44" s="215">
        <v>2812.05</v>
      </c>
      <c r="F44" s="16"/>
      <c r="G44" s="16"/>
      <c r="H44" s="16"/>
      <c r="I44" s="16"/>
      <c r="J44" s="16"/>
      <c r="K44" s="132">
        <f t="shared" ref="K44:K49" si="2">E44+F44+G44+H44+I44+J44</f>
        <v>2812.05</v>
      </c>
      <c r="L44" s="214">
        <f>C44-(E44+F44+G44+H44+I44+J44)</f>
        <v>24187.95</v>
      </c>
      <c r="M44" s="6"/>
    </row>
    <row r="45" spans="1:18" x14ac:dyDescent="0.6">
      <c r="A45" s="283"/>
      <c r="B45" s="6" t="s">
        <v>74</v>
      </c>
      <c r="C45" s="19">
        <v>66124</v>
      </c>
      <c r="D45" s="5" t="s">
        <v>72</v>
      </c>
      <c r="E45" s="94">
        <v>20535</v>
      </c>
      <c r="F45" s="94">
        <v>14037</v>
      </c>
      <c r="G45" s="155">
        <v>2430</v>
      </c>
      <c r="H45" s="154">
        <v>1800</v>
      </c>
      <c r="I45" s="155">
        <v>3044</v>
      </c>
      <c r="J45" s="155">
        <v>3420</v>
      </c>
      <c r="K45" s="116">
        <f>E45+F45+G45+H45+I45+J45+N45+O45+P45+Q45+R45</f>
        <v>70731</v>
      </c>
      <c r="L45" s="107">
        <f>C45-(E45+F45+G45+H45+I45+J45+N45)</f>
        <v>9509</v>
      </c>
      <c r="M45" s="6"/>
      <c r="N45" s="1">
        <v>11349</v>
      </c>
      <c r="O45" s="1">
        <v>4880</v>
      </c>
      <c r="P45" s="103">
        <v>3860</v>
      </c>
      <c r="Q45" s="1">
        <v>2700</v>
      </c>
      <c r="R45" s="1">
        <v>2676</v>
      </c>
    </row>
    <row r="46" spans="1:18" x14ac:dyDescent="0.6">
      <c r="A46" s="283"/>
      <c r="B46" s="6" t="s">
        <v>75</v>
      </c>
      <c r="C46" s="19" t="s">
        <v>90</v>
      </c>
      <c r="D46" s="5" t="s">
        <v>5</v>
      </c>
      <c r="E46" s="16"/>
      <c r="F46" s="16"/>
      <c r="G46" s="16"/>
      <c r="H46" s="16"/>
      <c r="I46" s="16"/>
      <c r="J46" s="16"/>
      <c r="K46" s="116">
        <f t="shared" si="2"/>
        <v>0</v>
      </c>
      <c r="L46" s="127" t="s">
        <v>90</v>
      </c>
      <c r="M46" s="6"/>
    </row>
    <row r="47" spans="1:18" x14ac:dyDescent="0.6">
      <c r="A47" s="283"/>
      <c r="B47" s="6" t="s">
        <v>76</v>
      </c>
      <c r="C47" s="19">
        <v>2000</v>
      </c>
      <c r="D47" s="5" t="s">
        <v>77</v>
      </c>
      <c r="E47" s="94">
        <v>320</v>
      </c>
      <c r="F47" s="16"/>
      <c r="G47" s="16"/>
      <c r="H47" s="16"/>
      <c r="I47" s="16"/>
      <c r="J47" s="16"/>
      <c r="K47" s="116">
        <f t="shared" si="2"/>
        <v>320</v>
      </c>
      <c r="L47" s="107">
        <f>C47-(E47+F47+G47+H47+I47+J47)</f>
        <v>1680</v>
      </c>
      <c r="M47" s="6"/>
    </row>
    <row r="48" spans="1:18" x14ac:dyDescent="0.6">
      <c r="A48" s="283"/>
      <c r="B48" s="6" t="s">
        <v>78</v>
      </c>
      <c r="C48" s="19">
        <v>1500</v>
      </c>
      <c r="D48" s="5" t="s">
        <v>79</v>
      </c>
      <c r="E48" s="16"/>
      <c r="F48" s="16"/>
      <c r="G48" s="16"/>
      <c r="H48" s="16"/>
      <c r="I48" s="16"/>
      <c r="J48" s="16"/>
      <c r="K48" s="116">
        <f t="shared" si="2"/>
        <v>0</v>
      </c>
      <c r="L48" s="107">
        <f>C48-(E48+F48+G48+H48+I48+J48)</f>
        <v>1500</v>
      </c>
      <c r="M48" s="6"/>
    </row>
    <row r="49" spans="1:13" x14ac:dyDescent="0.6">
      <c r="A49" s="284"/>
      <c r="B49" s="6" t="s">
        <v>80</v>
      </c>
      <c r="C49" s="19">
        <v>500</v>
      </c>
      <c r="D49" s="5" t="s">
        <v>77</v>
      </c>
      <c r="E49" s="16"/>
      <c r="F49" s="16"/>
      <c r="G49" s="16"/>
      <c r="H49" s="16"/>
      <c r="I49" s="16"/>
      <c r="J49" s="16"/>
      <c r="K49" s="116">
        <f t="shared" si="2"/>
        <v>0</v>
      </c>
      <c r="L49" s="107">
        <f>C49-(E49+F49+G49+H49+I49+J49)</f>
        <v>500</v>
      </c>
      <c r="M49" s="6"/>
    </row>
    <row r="50" spans="1:13" x14ac:dyDescent="0.6">
      <c r="A50" s="263" t="s">
        <v>47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</row>
    <row r="51" spans="1:13" x14ac:dyDescent="0.6">
      <c r="A51" s="263" t="s">
        <v>59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</row>
    <row r="52" spans="1:13" x14ac:dyDescent="0.6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3" x14ac:dyDescent="0.6">
      <c r="A53" s="2" t="s">
        <v>4</v>
      </c>
      <c r="B53" s="3" t="s">
        <v>1</v>
      </c>
      <c r="C53" s="4" t="s">
        <v>2</v>
      </c>
      <c r="D53" s="4" t="s">
        <v>3</v>
      </c>
      <c r="E53" s="2" t="s">
        <v>40</v>
      </c>
      <c r="F53" s="2" t="s">
        <v>41</v>
      </c>
      <c r="G53" s="2" t="s">
        <v>42</v>
      </c>
      <c r="H53" s="2" t="s">
        <v>37</v>
      </c>
      <c r="I53" s="11" t="s">
        <v>38</v>
      </c>
      <c r="J53" s="11" t="s">
        <v>43</v>
      </c>
      <c r="K53" s="115" t="s">
        <v>167</v>
      </c>
      <c r="L53" s="106" t="s">
        <v>39</v>
      </c>
      <c r="M53" s="2" t="s">
        <v>58</v>
      </c>
    </row>
    <row r="54" spans="1:13" x14ac:dyDescent="0.6">
      <c r="A54" s="294"/>
      <c r="B54" s="6" t="s">
        <v>81</v>
      </c>
      <c r="C54" s="19">
        <v>2000</v>
      </c>
      <c r="D54" s="5" t="s">
        <v>7</v>
      </c>
      <c r="E54" s="16"/>
      <c r="F54" s="16"/>
      <c r="G54" s="16"/>
      <c r="H54" s="16"/>
      <c r="I54" s="16"/>
      <c r="J54" s="16"/>
      <c r="K54" s="116">
        <f t="shared" ref="K54:K60" si="3">E54+F54+G54+H54+I54+J54</f>
        <v>0</v>
      </c>
      <c r="L54" s="107">
        <f>C54-(E54+F54+G54+H54+I54+J54)</f>
        <v>2000</v>
      </c>
      <c r="M54" s="5"/>
    </row>
    <row r="55" spans="1:13" x14ac:dyDescent="0.6">
      <c r="A55" s="295"/>
      <c r="B55" s="6" t="s">
        <v>82</v>
      </c>
      <c r="C55" s="19">
        <v>3000</v>
      </c>
      <c r="D55" s="5" t="s">
        <v>72</v>
      </c>
      <c r="E55" s="94">
        <v>1700</v>
      </c>
      <c r="F55" s="16"/>
      <c r="G55" s="16"/>
      <c r="H55" s="16"/>
      <c r="I55" s="16"/>
      <c r="J55" s="16"/>
      <c r="K55" s="116">
        <f t="shared" si="3"/>
        <v>1700</v>
      </c>
      <c r="L55" s="107">
        <f>C55-(E55+F55+G55+H55+I55+J55)</f>
        <v>1300</v>
      </c>
      <c r="M55" s="5"/>
    </row>
    <row r="56" spans="1:13" x14ac:dyDescent="0.6">
      <c r="A56" s="295"/>
      <c r="B56" s="6" t="s">
        <v>83</v>
      </c>
      <c r="C56" s="19" t="s">
        <v>90</v>
      </c>
      <c r="D56" s="5" t="s">
        <v>84</v>
      </c>
      <c r="E56" s="16"/>
      <c r="F56" s="16"/>
      <c r="G56" s="16"/>
      <c r="H56" s="16"/>
      <c r="I56" s="16"/>
      <c r="J56" s="16"/>
      <c r="K56" s="116">
        <f t="shared" si="3"/>
        <v>0</v>
      </c>
      <c r="L56" s="127" t="s">
        <v>90</v>
      </c>
      <c r="M56" s="5"/>
    </row>
    <row r="57" spans="1:13" x14ac:dyDescent="0.6">
      <c r="A57" s="295"/>
      <c r="B57" s="6" t="s">
        <v>85</v>
      </c>
      <c r="C57" s="19">
        <v>1000</v>
      </c>
      <c r="D57" s="5" t="s">
        <v>84</v>
      </c>
      <c r="E57" s="16"/>
      <c r="F57" s="16"/>
      <c r="G57" s="16"/>
      <c r="H57" s="16"/>
      <c r="I57" s="16"/>
      <c r="J57" s="16"/>
      <c r="K57" s="116">
        <f t="shared" si="3"/>
        <v>0</v>
      </c>
      <c r="L57" s="107">
        <f>C57-(E57+F57+G57+H57+I57+J57)</f>
        <v>1000</v>
      </c>
      <c r="M57" s="5"/>
    </row>
    <row r="58" spans="1:13" x14ac:dyDescent="0.6">
      <c r="A58" s="295"/>
      <c r="B58" s="6" t="s">
        <v>86</v>
      </c>
      <c r="C58" s="19">
        <v>10000</v>
      </c>
      <c r="D58" s="5" t="s">
        <v>87</v>
      </c>
      <c r="E58" s="91">
        <v>4112</v>
      </c>
      <c r="F58" s="16"/>
      <c r="G58" s="16"/>
      <c r="H58" s="16"/>
      <c r="I58" s="16"/>
      <c r="J58" s="16"/>
      <c r="K58" s="116">
        <f t="shared" si="3"/>
        <v>4112</v>
      </c>
      <c r="L58" s="107">
        <f>C58-(E58+F58+G58+H58+I58+J58)</f>
        <v>5888</v>
      </c>
      <c r="M58" s="5"/>
    </row>
    <row r="59" spans="1:13" x14ac:dyDescent="0.6">
      <c r="A59" s="295"/>
      <c r="B59" s="6" t="s">
        <v>88</v>
      </c>
      <c r="C59" s="19" t="s">
        <v>90</v>
      </c>
      <c r="D59" s="5" t="s">
        <v>73</v>
      </c>
      <c r="E59" s="16"/>
      <c r="F59" s="16"/>
      <c r="G59" s="16"/>
      <c r="H59" s="16"/>
      <c r="I59" s="16"/>
      <c r="J59" s="16"/>
      <c r="K59" s="116">
        <f t="shared" si="3"/>
        <v>0</v>
      </c>
      <c r="L59" s="127" t="s">
        <v>90</v>
      </c>
      <c r="M59" s="5"/>
    </row>
    <row r="60" spans="1:13" x14ac:dyDescent="0.6">
      <c r="A60" s="296"/>
      <c r="B60" s="6" t="s">
        <v>89</v>
      </c>
      <c r="C60" s="19" t="s">
        <v>90</v>
      </c>
      <c r="D60" s="5" t="s">
        <v>8</v>
      </c>
      <c r="E60" s="16"/>
      <c r="F60" s="16"/>
      <c r="G60" s="16"/>
      <c r="H60" s="16"/>
      <c r="I60" s="16"/>
      <c r="J60" s="16"/>
      <c r="K60" s="116">
        <f t="shared" si="3"/>
        <v>0</v>
      </c>
      <c r="L60" s="127" t="s">
        <v>90</v>
      </c>
      <c r="M60" s="5"/>
    </row>
    <row r="61" spans="1:13" x14ac:dyDescent="0.6">
      <c r="A61" s="43">
        <v>2</v>
      </c>
      <c r="B61" s="44" t="s">
        <v>91</v>
      </c>
      <c r="C61" s="45">
        <v>85416</v>
      </c>
      <c r="D61" s="46" t="s">
        <v>92</v>
      </c>
      <c r="E61" s="302"/>
      <c r="F61" s="303"/>
      <c r="G61" s="303"/>
      <c r="H61" s="303"/>
      <c r="I61" s="303"/>
      <c r="J61" s="303"/>
      <c r="K61" s="303"/>
      <c r="L61" s="303"/>
      <c r="M61" s="304"/>
    </row>
    <row r="62" spans="1:13" x14ac:dyDescent="0.6">
      <c r="A62" s="47"/>
      <c r="B62" s="6" t="s">
        <v>93</v>
      </c>
      <c r="C62" s="19">
        <v>25000</v>
      </c>
      <c r="D62" s="5" t="s">
        <v>92</v>
      </c>
      <c r="E62" s="91">
        <v>18251</v>
      </c>
      <c r="F62" s="16"/>
      <c r="G62" s="16"/>
      <c r="H62" s="16"/>
      <c r="I62" s="16"/>
      <c r="J62" s="16"/>
      <c r="K62" s="116">
        <f t="shared" ref="K62:K67" si="4">E62+F62+G62+H62+I62+J62</f>
        <v>18251</v>
      </c>
      <c r="L62" s="107">
        <f t="shared" ref="L62:L67" si="5">C62-(E62+F62+G62+H62+I62+J62)</f>
        <v>6749</v>
      </c>
      <c r="M62" s="5"/>
    </row>
    <row r="63" spans="1:13" x14ac:dyDescent="0.6">
      <c r="A63" s="47"/>
      <c r="B63" s="6" t="s">
        <v>142</v>
      </c>
      <c r="C63" s="19">
        <v>22416</v>
      </c>
      <c r="D63" s="5" t="s">
        <v>6</v>
      </c>
      <c r="E63" s="16"/>
      <c r="F63" s="16"/>
      <c r="G63" s="16"/>
      <c r="H63" s="16"/>
      <c r="I63" s="16"/>
      <c r="J63" s="16"/>
      <c r="K63" s="116">
        <f t="shared" si="4"/>
        <v>0</v>
      </c>
      <c r="L63" s="107">
        <f t="shared" si="5"/>
        <v>22416</v>
      </c>
      <c r="M63" s="5"/>
    </row>
    <row r="64" spans="1:13" x14ac:dyDescent="0.6">
      <c r="A64" s="47"/>
      <c r="B64" s="9" t="s">
        <v>94</v>
      </c>
      <c r="C64" s="20">
        <v>2000</v>
      </c>
      <c r="D64" s="10" t="s">
        <v>7</v>
      </c>
      <c r="E64" s="18">
        <v>839</v>
      </c>
      <c r="F64" s="18"/>
      <c r="G64" s="18"/>
      <c r="H64" s="18"/>
      <c r="I64" s="18"/>
      <c r="J64" s="18"/>
      <c r="K64" s="131">
        <f t="shared" si="4"/>
        <v>839</v>
      </c>
      <c r="L64" s="128">
        <f t="shared" si="5"/>
        <v>1161</v>
      </c>
      <c r="M64" s="5"/>
    </row>
    <row r="65" spans="1:16" x14ac:dyDescent="0.6">
      <c r="A65" s="47"/>
      <c r="B65" s="6" t="s">
        <v>98</v>
      </c>
      <c r="C65" s="19">
        <v>20000</v>
      </c>
      <c r="D65" s="5" t="s">
        <v>92</v>
      </c>
      <c r="E65" s="154">
        <v>330</v>
      </c>
      <c r="F65" s="159">
        <v>1817.5</v>
      </c>
      <c r="G65" s="155">
        <v>17150</v>
      </c>
      <c r="H65" s="94">
        <v>5300</v>
      </c>
      <c r="I65" s="91">
        <v>960</v>
      </c>
      <c r="J65" s="16"/>
      <c r="K65" s="132">
        <f t="shared" si="4"/>
        <v>25557.5</v>
      </c>
      <c r="L65" s="129">
        <f t="shared" si="5"/>
        <v>-5557.5</v>
      </c>
      <c r="M65" s="102"/>
    </row>
    <row r="66" spans="1:16" x14ac:dyDescent="0.6">
      <c r="A66" s="47"/>
      <c r="B66" s="6" t="s">
        <v>95</v>
      </c>
      <c r="C66" s="19">
        <v>4000</v>
      </c>
      <c r="D66" s="5" t="s">
        <v>7</v>
      </c>
      <c r="E66" s="16"/>
      <c r="F66" s="16"/>
      <c r="G66" s="16"/>
      <c r="H66" s="16"/>
      <c r="I66" s="16"/>
      <c r="J66" s="16"/>
      <c r="K66" s="116">
        <f t="shared" si="4"/>
        <v>0</v>
      </c>
      <c r="L66" s="122">
        <f t="shared" si="5"/>
        <v>4000</v>
      </c>
      <c r="M66" s="5"/>
    </row>
    <row r="67" spans="1:16" x14ac:dyDescent="0.6">
      <c r="A67" s="48"/>
      <c r="B67" s="6" t="s">
        <v>96</v>
      </c>
      <c r="C67" s="19">
        <v>12000</v>
      </c>
      <c r="D67" s="5" t="s">
        <v>7</v>
      </c>
      <c r="E67" s="16">
        <v>1830</v>
      </c>
      <c r="F67" s="91">
        <v>5730</v>
      </c>
      <c r="G67" s="16"/>
      <c r="H67" s="16"/>
      <c r="I67" s="16"/>
      <c r="J67" s="16"/>
      <c r="K67" s="116">
        <f t="shared" si="4"/>
        <v>7560</v>
      </c>
      <c r="L67" s="122">
        <f t="shared" si="5"/>
        <v>4440</v>
      </c>
      <c r="M67" s="5"/>
    </row>
    <row r="68" spans="1:16" x14ac:dyDescent="0.6">
      <c r="A68" s="37">
        <v>3</v>
      </c>
      <c r="B68" s="38" t="s">
        <v>97</v>
      </c>
      <c r="C68" s="39" t="s">
        <v>90</v>
      </c>
      <c r="D68" s="37" t="s">
        <v>8</v>
      </c>
      <c r="E68" s="87"/>
      <c r="F68" s="88"/>
      <c r="G68" s="88"/>
      <c r="H68" s="88"/>
      <c r="I68" s="88"/>
      <c r="J68" s="88"/>
      <c r="K68" s="88"/>
      <c r="L68" s="88"/>
      <c r="M68" s="89"/>
    </row>
    <row r="69" spans="1:16" x14ac:dyDescent="0.6">
      <c r="A69" s="278">
        <v>4</v>
      </c>
      <c r="B69" s="41" t="s">
        <v>140</v>
      </c>
      <c r="C69" s="42">
        <v>44000</v>
      </c>
      <c r="D69" s="40" t="s">
        <v>92</v>
      </c>
      <c r="E69" s="305"/>
      <c r="F69" s="306"/>
      <c r="G69" s="306"/>
      <c r="H69" s="306"/>
      <c r="I69" s="306"/>
      <c r="J69" s="306"/>
      <c r="K69" s="306"/>
      <c r="L69" s="306"/>
      <c r="M69" s="307"/>
      <c r="P69" s="49"/>
    </row>
    <row r="70" spans="1:16" x14ac:dyDescent="0.6">
      <c r="A70" s="279"/>
      <c r="B70" s="6" t="s">
        <v>100</v>
      </c>
      <c r="C70" s="26">
        <v>10000</v>
      </c>
      <c r="D70" s="5" t="s">
        <v>19</v>
      </c>
      <c r="E70" s="16"/>
      <c r="F70" s="16"/>
      <c r="G70" s="16"/>
      <c r="H70" s="16"/>
      <c r="I70" s="16"/>
      <c r="J70" s="16"/>
      <c r="K70" s="116">
        <f>E70+F70+G70+H70+I70+J70</f>
        <v>0</v>
      </c>
      <c r="L70" s="110">
        <f>C70-(E70+F70+G70+H70+I70+J70)</f>
        <v>10000</v>
      </c>
      <c r="M70" s="5"/>
    </row>
    <row r="71" spans="1:16" x14ac:dyDescent="0.6">
      <c r="A71" s="279"/>
      <c r="B71" s="6" t="s">
        <v>101</v>
      </c>
      <c r="C71" s="26">
        <v>25000</v>
      </c>
      <c r="D71" s="5" t="s">
        <v>99</v>
      </c>
      <c r="E71" s="16"/>
      <c r="F71" s="16"/>
      <c r="G71" s="16"/>
      <c r="H71" s="16"/>
      <c r="I71" s="16"/>
      <c r="J71" s="16"/>
      <c r="K71" s="116">
        <f>E71+F71+G71+H71+I71+J71</f>
        <v>0</v>
      </c>
      <c r="L71" s="130">
        <f>C71-(E71+F71+G71+H71+I71+J71)</f>
        <v>25000</v>
      </c>
      <c r="M71" s="5"/>
    </row>
    <row r="72" spans="1:16" x14ac:dyDescent="0.6">
      <c r="A72" s="280"/>
      <c r="B72" s="6" t="s">
        <v>102</v>
      </c>
      <c r="C72" s="26">
        <v>9000</v>
      </c>
      <c r="D72" s="5" t="s">
        <v>9</v>
      </c>
      <c r="E72" s="94">
        <v>9000</v>
      </c>
      <c r="F72" s="16"/>
      <c r="G72" s="16"/>
      <c r="H72" s="16"/>
      <c r="I72" s="16"/>
      <c r="J72" s="16"/>
      <c r="K72" s="116">
        <f>E72+F72+G72+H72+I72+J72</f>
        <v>9000</v>
      </c>
      <c r="L72" s="122">
        <f>C72-(E72+F72+G72+H72+I72+J72)</f>
        <v>0</v>
      </c>
      <c r="M72" s="2" t="s">
        <v>221</v>
      </c>
    </row>
    <row r="73" spans="1:16" x14ac:dyDescent="0.6">
      <c r="A73" s="253" t="s">
        <v>48</v>
      </c>
      <c r="B73" s="253"/>
      <c r="C73" s="253"/>
      <c r="D73" s="253"/>
      <c r="E73" s="253"/>
      <c r="F73" s="253"/>
      <c r="G73" s="253"/>
      <c r="H73" s="253"/>
      <c r="I73" s="253"/>
      <c r="J73" s="253"/>
      <c r="K73" s="183">
        <f>K43+K45+K58+K65+K72+K55+K47+K44+K46+K48+K49+K54+K56+K57+K59+K60+K62+K63+K64+K66+K67+K70</f>
        <v>144402.54999999999</v>
      </c>
      <c r="L73" s="184">
        <f>L43+L44+L45+L47+L48+L49+L54+L55+L57+L58+L62+L63+L64+L65+L66+L67+L70+L71+L72</f>
        <v>127253.45</v>
      </c>
      <c r="M73" s="5"/>
      <c r="N73" s="49"/>
    </row>
    <row r="78" spans="1:16" ht="33.6" x14ac:dyDescent="0.95">
      <c r="A78" s="299" t="s">
        <v>57</v>
      </c>
      <c r="B78" s="299"/>
      <c r="C78" s="299"/>
      <c r="D78" s="299"/>
      <c r="E78" s="299"/>
      <c r="F78" s="299"/>
      <c r="G78" s="299"/>
      <c r="H78" s="299"/>
      <c r="I78" s="104"/>
      <c r="J78" s="104"/>
      <c r="K78" s="104"/>
      <c r="L78" s="104"/>
    </row>
    <row r="79" spans="1:16" ht="27" x14ac:dyDescent="0.75">
      <c r="A79" s="267" t="s">
        <v>49</v>
      </c>
      <c r="B79" s="267"/>
      <c r="C79" s="267" t="s">
        <v>50</v>
      </c>
      <c r="D79" s="267"/>
      <c r="E79" s="267" t="s">
        <v>51</v>
      </c>
      <c r="F79" s="267"/>
      <c r="G79" s="267" t="s">
        <v>39</v>
      </c>
      <c r="H79" s="267"/>
    </row>
    <row r="80" spans="1:16" ht="27" x14ac:dyDescent="0.75">
      <c r="A80" s="21">
        <v>1</v>
      </c>
      <c r="B80" s="22" t="s">
        <v>52</v>
      </c>
      <c r="C80" s="285">
        <v>468496</v>
      </c>
      <c r="D80" s="285"/>
      <c r="E80" s="286">
        <f>E6+F6+G6+H6+I6+J6+E7+F7+G7+H7+I7+J7+E8+F8+G8+H8+I8+J8+E9+F9+G9+H9+I9+J9+E10+F10+G10+H10+I10+J10+E11+F11+G11+H11+I11+J11+E12+F12+G12+H12+I12+J12+E13+F13+G13+H13+I13+J13+E14+F14+G14+H14+I14+J14+E15+F15+G15+H15+I15+J15+E16+F16+G16+H16+I16+J16+E17+F17+G17+H17+I17+J17+E18+F18+G18+H18+I18+J18+E19+F19+G19+H19+I19+J19+E20+F20+G20+H20+I20+J20</f>
        <v>362792</v>
      </c>
      <c r="F80" s="286"/>
      <c r="G80" s="289">
        <f>L21</f>
        <v>105704</v>
      </c>
      <c r="H80" s="289"/>
    </row>
    <row r="81" spans="1:21" ht="27" x14ac:dyDescent="0.75">
      <c r="A81" s="21">
        <v>2</v>
      </c>
      <c r="B81" s="22" t="s">
        <v>53</v>
      </c>
      <c r="C81" s="285">
        <f>C30</f>
        <v>42708</v>
      </c>
      <c r="D81" s="285"/>
      <c r="E81" s="286">
        <f>E30+F30+G30+H30+I30+J30</f>
        <v>25854</v>
      </c>
      <c r="F81" s="286"/>
      <c r="G81" s="289">
        <f>L31</f>
        <v>16854</v>
      </c>
      <c r="H81" s="289"/>
    </row>
    <row r="82" spans="1:21" ht="27" x14ac:dyDescent="0.75">
      <c r="A82" s="21">
        <v>3</v>
      </c>
      <c r="B82" s="22" t="s">
        <v>54</v>
      </c>
      <c r="C82" s="264">
        <f>C36</f>
        <v>85416</v>
      </c>
      <c r="D82" s="264"/>
      <c r="E82" s="286">
        <f>E36+F36+G36+H36+I36+J36</f>
        <v>85400</v>
      </c>
      <c r="F82" s="286"/>
      <c r="G82" s="287">
        <f>L37</f>
        <v>16</v>
      </c>
      <c r="H82" s="288"/>
    </row>
    <row r="83" spans="1:21" ht="27" x14ac:dyDescent="0.75">
      <c r="A83" s="21">
        <v>4</v>
      </c>
      <c r="B83" s="22" t="s">
        <v>55</v>
      </c>
      <c r="C83" s="264">
        <v>257540</v>
      </c>
      <c r="D83" s="264"/>
      <c r="E83" s="268">
        <f>E43+F43+G43+H43+I43+J43+E44+F44+G44+H44+I44+J44+E45+F45+G45+H45+I45+J45+E46+F46+G46+H46+I46+J46+E47+F47+G47+H47+I47+J47+E48+F48+G48+H48+I48+J48+E49+F49+G49+H49+I49+J49+E54+F54+G54+H54+I54+J54+E55+F55+G55+H55+I55+J55+E56+F56+G56+H56+I56+J56+E57+F57+G57+H57+I57+J57+E58+F58+G58+H58+I58+J58+E59+F59+G59+H59+I59+J59+E60+F60+G60+H60+I60+J60+E62+F62+G62+H62+I62+J62+E63+F63+G63+H63+I63+J63+E64+F64+G64+H64+I64+J64+E65+F65+G65+H65+I65+J65+E66+F66+G66+H66+I66+J66+E67+F67+G67+H67+I67+J67+E70+F70+G70+H70+I70+J70+E71+F71+G71+H71+I71+J71+E72+F72+G72+H72+I72+J72+N45+O45+P45+Q45+R45</f>
        <v>144402.54999999999</v>
      </c>
      <c r="F83" s="269"/>
      <c r="G83" s="281">
        <f>L73</f>
        <v>127253.45</v>
      </c>
      <c r="H83" s="281"/>
    </row>
    <row r="84" spans="1:21" ht="25.8" customHeight="1" x14ac:dyDescent="0.75">
      <c r="A84" s="265" t="s">
        <v>56</v>
      </c>
      <c r="B84" s="265"/>
      <c r="C84" s="266">
        <f>C80+C81+C82+C83</f>
        <v>854160</v>
      </c>
      <c r="D84" s="266"/>
      <c r="E84" s="266">
        <f>E80+E81+E82+E83</f>
        <v>618448.55000000005</v>
      </c>
      <c r="F84" s="267"/>
      <c r="G84" s="266">
        <f>G80+G81+G82+G83</f>
        <v>249827.45</v>
      </c>
      <c r="H84" s="266"/>
    </row>
    <row r="88" spans="1:21" x14ac:dyDescent="0.6">
      <c r="A88" s="258" t="s">
        <v>66</v>
      </c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</row>
    <row r="89" spans="1:21" x14ac:dyDescent="0.6">
      <c r="A89" s="143" t="s">
        <v>4</v>
      </c>
      <c r="B89" s="144" t="s">
        <v>1</v>
      </c>
      <c r="C89" s="145" t="s">
        <v>2</v>
      </c>
      <c r="D89" s="145" t="s">
        <v>3</v>
      </c>
      <c r="E89" s="143" t="s">
        <v>40</v>
      </c>
      <c r="F89" s="143" t="s">
        <v>41</v>
      </c>
      <c r="G89" s="143" t="s">
        <v>42</v>
      </c>
      <c r="H89" s="143" t="s">
        <v>37</v>
      </c>
      <c r="I89" s="146" t="s">
        <v>38</v>
      </c>
      <c r="J89" s="146" t="s">
        <v>43</v>
      </c>
      <c r="K89" s="141" t="s">
        <v>167</v>
      </c>
      <c r="L89" s="140" t="s">
        <v>39</v>
      </c>
      <c r="M89" s="142" t="s">
        <v>58</v>
      </c>
    </row>
    <row r="90" spans="1:21" ht="21" customHeight="1" x14ac:dyDescent="0.6">
      <c r="A90" s="259" t="s">
        <v>32</v>
      </c>
      <c r="B90" s="260"/>
      <c r="C90" s="260"/>
      <c r="D90" s="261"/>
      <c r="E90" s="261"/>
      <c r="F90" s="261"/>
      <c r="G90" s="261"/>
      <c r="H90" s="261"/>
      <c r="I90" s="261"/>
      <c r="J90" s="261"/>
      <c r="K90" s="261"/>
      <c r="L90" s="261"/>
      <c r="M90" s="262"/>
    </row>
    <row r="91" spans="1:21" x14ac:dyDescent="0.6">
      <c r="A91" s="310">
        <v>1</v>
      </c>
      <c r="B91" s="28" t="s">
        <v>68</v>
      </c>
      <c r="C91" s="312">
        <v>41940</v>
      </c>
      <c r="D91" s="297" t="s">
        <v>19</v>
      </c>
      <c r="E91" s="251">
        <v>12980</v>
      </c>
      <c r="F91" s="314">
        <v>4030</v>
      </c>
      <c r="G91" s="236">
        <v>5040</v>
      </c>
      <c r="H91" s="234">
        <v>5130</v>
      </c>
      <c r="I91" s="251">
        <v>1794</v>
      </c>
      <c r="J91" s="249">
        <v>2000</v>
      </c>
      <c r="K91" s="238">
        <f>E91+F91+G91+H91+I91+J91+N92+O92+P92</f>
        <v>34624</v>
      </c>
      <c r="L91" s="247">
        <f>C91-(E91+F91+G91+H91+I91+J91+N92)</f>
        <v>7766</v>
      </c>
      <c r="M91" s="308"/>
      <c r="O91" s="103" t="s">
        <v>222</v>
      </c>
      <c r="P91" s="103"/>
      <c r="Q91" s="103"/>
      <c r="R91" s="103"/>
      <c r="S91" s="103"/>
      <c r="T91" s="103"/>
      <c r="U91" s="103"/>
    </row>
    <row r="92" spans="1:21" x14ac:dyDescent="0.6">
      <c r="A92" s="311"/>
      <c r="B92" s="29" t="s">
        <v>69</v>
      </c>
      <c r="C92" s="313"/>
      <c r="D92" s="298"/>
      <c r="E92" s="252"/>
      <c r="F92" s="315"/>
      <c r="G92" s="237"/>
      <c r="H92" s="235"/>
      <c r="I92" s="252"/>
      <c r="J92" s="250"/>
      <c r="K92" s="239"/>
      <c r="L92" s="248"/>
      <c r="M92" s="309"/>
      <c r="N92" s="1">
        <v>3200</v>
      </c>
      <c r="O92" s="103">
        <v>250</v>
      </c>
      <c r="P92" s="103">
        <v>200</v>
      </c>
    </row>
    <row r="93" spans="1:21" x14ac:dyDescent="0.6">
      <c r="A93" s="5">
        <v>2</v>
      </c>
      <c r="B93" s="27" t="s">
        <v>104</v>
      </c>
      <c r="C93" s="30">
        <v>150690</v>
      </c>
      <c r="D93" s="5" t="s">
        <v>6</v>
      </c>
      <c r="E93" s="155">
        <v>1000</v>
      </c>
      <c r="F93" s="160">
        <v>28800</v>
      </c>
      <c r="G93" s="154">
        <v>60000</v>
      </c>
      <c r="H93" s="154">
        <v>5860</v>
      </c>
      <c r="I93" s="154">
        <v>3060</v>
      </c>
      <c r="J93" s="154">
        <v>27200</v>
      </c>
      <c r="K93" s="116">
        <f>E93+F93+G93+H93+I93+J93+N93+O93+P93</f>
        <v>132460</v>
      </c>
      <c r="L93" s="107">
        <f>C93-K93</f>
        <v>18230</v>
      </c>
      <c r="M93" s="6"/>
      <c r="N93" s="1">
        <v>1400</v>
      </c>
      <c r="O93" s="103">
        <v>300</v>
      </c>
      <c r="P93" s="1">
        <v>4840</v>
      </c>
    </row>
    <row r="94" spans="1:21" x14ac:dyDescent="0.6">
      <c r="A94" s="5">
        <v>3</v>
      </c>
      <c r="B94" s="27" t="s">
        <v>105</v>
      </c>
      <c r="C94" s="19">
        <v>156450</v>
      </c>
      <c r="D94" s="5" t="s">
        <v>106</v>
      </c>
      <c r="E94" s="157">
        <v>111490</v>
      </c>
      <c r="F94" s="155">
        <v>41730</v>
      </c>
      <c r="G94" s="16"/>
      <c r="H94" s="16"/>
      <c r="I94" s="16"/>
      <c r="J94" s="16"/>
      <c r="K94" s="116">
        <f>E94+F94+G94+H94+I94+J94</f>
        <v>153220</v>
      </c>
      <c r="L94" s="107">
        <f>C94-(E94+F94+G94+H94+I94+J94)</f>
        <v>3230</v>
      </c>
      <c r="M94" s="6"/>
    </row>
    <row r="95" spans="1:21" x14ac:dyDescent="0.6">
      <c r="A95" s="5">
        <v>4</v>
      </c>
      <c r="B95" s="6" t="s">
        <v>30</v>
      </c>
      <c r="C95" s="19">
        <v>21150</v>
      </c>
      <c r="D95" s="5" t="s">
        <v>31</v>
      </c>
      <c r="E95" s="155">
        <v>13415</v>
      </c>
      <c r="F95" s="16"/>
      <c r="G95" s="16"/>
      <c r="H95" s="16"/>
      <c r="I95" s="16"/>
      <c r="J95" s="16"/>
      <c r="K95" s="116">
        <f>E95+F95+G95+H95+I95+J95</f>
        <v>13415</v>
      </c>
      <c r="L95" s="107">
        <f>C95-(E95+F95+G95+H95+I95+J95)</f>
        <v>7735</v>
      </c>
      <c r="M95" s="6"/>
    </row>
    <row r="96" spans="1:21" x14ac:dyDescent="0.6">
      <c r="A96" s="253" t="s">
        <v>44</v>
      </c>
      <c r="B96" s="253"/>
      <c r="C96" s="253"/>
      <c r="D96" s="253"/>
      <c r="E96" s="253"/>
      <c r="F96" s="253"/>
      <c r="G96" s="253"/>
      <c r="H96" s="253"/>
      <c r="I96" s="253"/>
      <c r="J96" s="253"/>
      <c r="K96" s="117">
        <f>K91+K93+K94+K95</f>
        <v>333719</v>
      </c>
      <c r="L96" s="107">
        <f>L91+L93+L94+L95</f>
        <v>36961</v>
      </c>
      <c r="M96" s="6"/>
    </row>
    <row r="99" spans="1:20" x14ac:dyDescent="0.6">
      <c r="A99" s="217" t="s">
        <v>108</v>
      </c>
      <c r="B99" s="218"/>
      <c r="C99" s="136" t="s">
        <v>169</v>
      </c>
      <c r="D99" s="300">
        <f>SUM(C102:C157)</f>
        <v>251929.45</v>
      </c>
      <c r="E99" s="301"/>
      <c r="F99" s="137" t="s">
        <v>109</v>
      </c>
      <c r="G99" s="196"/>
      <c r="H99" s="195"/>
      <c r="I99" s="195"/>
      <c r="J99" s="12"/>
      <c r="K99" s="133"/>
    </row>
    <row r="100" spans="1:20" x14ac:dyDescent="0.6">
      <c r="A100" s="219"/>
      <c r="B100" s="220"/>
      <c r="C100" s="134" t="s">
        <v>388</v>
      </c>
      <c r="D100" s="240">
        <f>213540-(D99)</f>
        <v>-38389.450000000012</v>
      </c>
      <c r="E100" s="240"/>
      <c r="F100" s="197" t="s">
        <v>109</v>
      </c>
      <c r="G100" s="196"/>
      <c r="H100" s="195"/>
      <c r="I100" s="195"/>
      <c r="J100" s="12"/>
      <c r="K100" s="133"/>
      <c r="N100" s="241" t="s">
        <v>156</v>
      </c>
      <c r="O100" s="242"/>
      <c r="P100" s="242"/>
      <c r="Q100" s="243"/>
      <c r="R100" s="138" t="s">
        <v>170</v>
      </c>
      <c r="S100" s="149">
        <f>R103+R104+R105+R106+R107+R108+R109+R110+R111+R112+R113+R114</f>
        <v>272301</v>
      </c>
      <c r="T100" s="139" t="s">
        <v>109</v>
      </c>
    </row>
    <row r="101" spans="1:20" ht="28.8" customHeight="1" x14ac:dyDescent="0.6">
      <c r="A101" s="23" t="s">
        <v>4</v>
      </c>
      <c r="B101" s="24" t="s">
        <v>1</v>
      </c>
      <c r="C101" s="25" t="s">
        <v>177</v>
      </c>
      <c r="D101" s="185" t="s">
        <v>3</v>
      </c>
      <c r="E101" s="188"/>
      <c r="F101" s="12"/>
      <c r="G101" s="12"/>
      <c r="H101" s="12"/>
      <c r="I101" s="100"/>
      <c r="J101" s="100"/>
      <c r="K101" s="100"/>
      <c r="N101" s="244"/>
      <c r="O101" s="245"/>
      <c r="P101" s="245"/>
      <c r="Q101" s="246"/>
      <c r="R101" s="147" t="s">
        <v>39</v>
      </c>
      <c r="S101" s="148">
        <f>420000-S100</f>
        <v>147699</v>
      </c>
      <c r="T101" s="135" t="s">
        <v>109</v>
      </c>
    </row>
    <row r="102" spans="1:20" x14ac:dyDescent="0.6">
      <c r="A102" s="5">
        <v>1</v>
      </c>
      <c r="B102" s="6" t="s">
        <v>145</v>
      </c>
      <c r="C102" s="162">
        <v>1000</v>
      </c>
      <c r="D102" s="180" t="s">
        <v>194</v>
      </c>
      <c r="E102" s="189"/>
      <c r="N102" s="2" t="s">
        <v>4</v>
      </c>
      <c r="O102" s="228" t="s">
        <v>157</v>
      </c>
      <c r="P102" s="229"/>
      <c r="Q102" s="230"/>
      <c r="R102" s="25" t="s">
        <v>158</v>
      </c>
    </row>
    <row r="103" spans="1:20" x14ac:dyDescent="0.6">
      <c r="A103" s="5">
        <v>2</v>
      </c>
      <c r="B103" s="6" t="s">
        <v>144</v>
      </c>
      <c r="C103" s="162">
        <v>3500</v>
      </c>
      <c r="D103" s="180" t="s">
        <v>194</v>
      </c>
      <c r="E103" s="189"/>
      <c r="N103" s="5">
        <v>1</v>
      </c>
      <c r="O103" s="231" t="s">
        <v>182</v>
      </c>
      <c r="P103" s="232"/>
      <c r="Q103" s="233"/>
      <c r="R103" s="95">
        <v>21579</v>
      </c>
    </row>
    <row r="104" spans="1:20" x14ac:dyDescent="0.6">
      <c r="A104" s="5">
        <v>3</v>
      </c>
      <c r="B104" s="6" t="s">
        <v>149</v>
      </c>
      <c r="C104" s="162">
        <v>4000</v>
      </c>
      <c r="D104" s="180" t="s">
        <v>194</v>
      </c>
      <c r="E104" s="189"/>
      <c r="N104" s="5">
        <v>2</v>
      </c>
      <c r="O104" s="225" t="s">
        <v>183</v>
      </c>
      <c r="P104" s="226"/>
      <c r="Q104" s="227"/>
      <c r="R104" s="95">
        <v>34645</v>
      </c>
    </row>
    <row r="105" spans="1:20" x14ac:dyDescent="0.6">
      <c r="A105" s="5">
        <v>4</v>
      </c>
      <c r="B105" s="6" t="s">
        <v>146</v>
      </c>
      <c r="C105" s="95">
        <v>500</v>
      </c>
      <c r="D105" s="180" t="s">
        <v>13</v>
      </c>
      <c r="E105" s="189"/>
      <c r="N105" s="5">
        <v>3</v>
      </c>
      <c r="O105" s="224" t="s">
        <v>184</v>
      </c>
      <c r="P105" s="224"/>
      <c r="Q105" s="224"/>
      <c r="R105" s="16">
        <v>33356</v>
      </c>
    </row>
    <row r="106" spans="1:20" x14ac:dyDescent="0.6">
      <c r="A106" s="5">
        <v>5</v>
      </c>
      <c r="B106" s="6" t="s">
        <v>152</v>
      </c>
      <c r="C106" s="95">
        <v>10000</v>
      </c>
      <c r="D106" s="180" t="s">
        <v>77</v>
      </c>
      <c r="E106" s="190"/>
      <c r="N106" s="5">
        <v>4</v>
      </c>
      <c r="O106" s="224" t="s">
        <v>185</v>
      </c>
      <c r="P106" s="224"/>
      <c r="Q106" s="224"/>
      <c r="R106" s="16">
        <v>35113</v>
      </c>
    </row>
    <row r="107" spans="1:20" x14ac:dyDescent="0.6">
      <c r="A107" s="5">
        <v>6</v>
      </c>
      <c r="B107" s="6" t="s">
        <v>154</v>
      </c>
      <c r="C107" s="162">
        <v>3980</v>
      </c>
      <c r="D107" s="180" t="s">
        <v>72</v>
      </c>
      <c r="E107" s="189"/>
      <c r="N107" s="5">
        <v>5</v>
      </c>
      <c r="O107" s="224" t="s">
        <v>325</v>
      </c>
      <c r="P107" s="224"/>
      <c r="Q107" s="224"/>
      <c r="R107" s="16">
        <v>38646</v>
      </c>
      <c r="S107" s="173" t="s">
        <v>326</v>
      </c>
    </row>
    <row r="108" spans="1:20" x14ac:dyDescent="0.6">
      <c r="A108" s="5">
        <v>7</v>
      </c>
      <c r="B108" s="6" t="s">
        <v>153</v>
      </c>
      <c r="C108" s="162">
        <v>24800</v>
      </c>
      <c r="D108" s="180" t="s">
        <v>72</v>
      </c>
      <c r="E108" s="190"/>
      <c r="N108" s="5">
        <v>6</v>
      </c>
      <c r="O108" s="224" t="s">
        <v>371</v>
      </c>
      <c r="P108" s="224"/>
      <c r="Q108" s="224"/>
      <c r="R108" s="16">
        <v>31847</v>
      </c>
    </row>
    <row r="109" spans="1:20" x14ac:dyDescent="0.6">
      <c r="A109" s="5">
        <v>8</v>
      </c>
      <c r="B109" s="6" t="s">
        <v>209</v>
      </c>
      <c r="C109" s="93">
        <v>44840</v>
      </c>
      <c r="D109" s="180" t="s">
        <v>77</v>
      </c>
      <c r="E109" s="190"/>
      <c r="N109" s="5">
        <v>7</v>
      </c>
      <c r="O109" s="224" t="s">
        <v>361</v>
      </c>
      <c r="P109" s="224"/>
      <c r="Q109" s="224"/>
      <c r="R109" s="16">
        <v>19494</v>
      </c>
    </row>
    <row r="110" spans="1:20" x14ac:dyDescent="0.6">
      <c r="A110" s="5">
        <v>9</v>
      </c>
      <c r="B110" s="6" t="s">
        <v>151</v>
      </c>
      <c r="C110" s="95">
        <v>300</v>
      </c>
      <c r="D110" s="180" t="s">
        <v>7</v>
      </c>
      <c r="E110" s="190"/>
      <c r="N110" s="5">
        <v>8</v>
      </c>
      <c r="O110" s="224" t="s">
        <v>390</v>
      </c>
      <c r="P110" s="224"/>
      <c r="Q110" s="224"/>
      <c r="R110" s="16">
        <v>23200</v>
      </c>
    </row>
    <row r="111" spans="1:20" x14ac:dyDescent="0.6">
      <c r="A111" s="5">
        <v>10</v>
      </c>
      <c r="B111" s="6" t="s">
        <v>147</v>
      </c>
      <c r="C111" s="96">
        <v>2160</v>
      </c>
      <c r="D111" s="180" t="s">
        <v>31</v>
      </c>
      <c r="E111" s="189"/>
      <c r="N111" s="5">
        <v>9</v>
      </c>
      <c r="O111" s="224" t="s">
        <v>391</v>
      </c>
      <c r="P111" s="224"/>
      <c r="Q111" s="224"/>
      <c r="R111" s="16">
        <v>34421</v>
      </c>
    </row>
    <row r="112" spans="1:20" x14ac:dyDescent="0.6">
      <c r="A112" s="5">
        <v>11</v>
      </c>
      <c r="B112" s="6" t="s">
        <v>148</v>
      </c>
      <c r="C112" s="96">
        <v>2040</v>
      </c>
      <c r="D112" s="180" t="s">
        <v>19</v>
      </c>
      <c r="E112" s="189"/>
      <c r="N112" s="5">
        <v>10</v>
      </c>
      <c r="O112" s="224"/>
      <c r="P112" s="224"/>
      <c r="Q112" s="224"/>
      <c r="R112" s="6"/>
    </row>
    <row r="113" spans="1:26" x14ac:dyDescent="0.6">
      <c r="A113" s="5">
        <v>12</v>
      </c>
      <c r="B113" s="6" t="s">
        <v>150</v>
      </c>
      <c r="C113" s="95">
        <v>700</v>
      </c>
      <c r="D113" s="180" t="s">
        <v>31</v>
      </c>
      <c r="E113" s="191"/>
      <c r="N113" s="5">
        <v>11</v>
      </c>
      <c r="O113" s="224"/>
      <c r="P113" s="224"/>
      <c r="Q113" s="224"/>
      <c r="R113" s="6"/>
    </row>
    <row r="114" spans="1:26" x14ac:dyDescent="0.6">
      <c r="A114" s="5">
        <v>13</v>
      </c>
      <c r="B114" s="6" t="s">
        <v>179</v>
      </c>
      <c r="C114" s="97">
        <v>700</v>
      </c>
      <c r="D114" s="180" t="s">
        <v>31</v>
      </c>
      <c r="E114" s="191"/>
      <c r="L114" s="7"/>
      <c r="M114" s="7"/>
      <c r="N114" s="5">
        <v>12</v>
      </c>
      <c r="O114" s="224"/>
      <c r="P114" s="224"/>
      <c r="Q114" s="224"/>
      <c r="R114" s="6"/>
    </row>
    <row r="115" spans="1:26" x14ac:dyDescent="0.6">
      <c r="A115" s="5">
        <v>14</v>
      </c>
      <c r="B115" s="6" t="s">
        <v>159</v>
      </c>
      <c r="C115" s="165">
        <v>1080</v>
      </c>
      <c r="D115" s="180" t="s">
        <v>9</v>
      </c>
      <c r="E115" s="189"/>
    </row>
    <row r="116" spans="1:26" x14ac:dyDescent="0.6">
      <c r="A116" s="5">
        <v>15</v>
      </c>
      <c r="B116" s="6" t="s">
        <v>160</v>
      </c>
      <c r="C116" s="165">
        <v>24800</v>
      </c>
      <c r="D116" s="180" t="s">
        <v>72</v>
      </c>
      <c r="E116" s="189"/>
    </row>
    <row r="117" spans="1:26" x14ac:dyDescent="0.6">
      <c r="A117" s="5">
        <v>16</v>
      </c>
      <c r="B117" s="6" t="s">
        <v>180</v>
      </c>
      <c r="C117" s="96">
        <v>700</v>
      </c>
      <c r="D117" s="180" t="s">
        <v>9</v>
      </c>
      <c r="E117" s="192"/>
    </row>
    <row r="118" spans="1:26" x14ac:dyDescent="0.6">
      <c r="A118" s="5">
        <v>17</v>
      </c>
      <c r="B118" s="6" t="s">
        <v>161</v>
      </c>
      <c r="C118" s="162">
        <v>2682</v>
      </c>
      <c r="D118" s="180" t="s">
        <v>9</v>
      </c>
      <c r="E118" s="189"/>
    </row>
    <row r="119" spans="1:26" x14ac:dyDescent="0.6">
      <c r="A119" s="5">
        <v>18</v>
      </c>
      <c r="B119" s="6" t="s">
        <v>193</v>
      </c>
      <c r="C119" s="95">
        <v>700</v>
      </c>
      <c r="D119" s="180" t="s">
        <v>61</v>
      </c>
      <c r="E119" s="189"/>
    </row>
    <row r="120" spans="1:26" x14ac:dyDescent="0.6">
      <c r="A120" s="5">
        <v>19</v>
      </c>
      <c r="B120" s="1" t="s">
        <v>181</v>
      </c>
      <c r="C120" s="95">
        <v>2280</v>
      </c>
      <c r="D120" s="180" t="s">
        <v>23</v>
      </c>
      <c r="E120" s="189"/>
    </row>
    <row r="121" spans="1:26" x14ac:dyDescent="0.6">
      <c r="A121" s="5">
        <v>20</v>
      </c>
      <c r="B121" s="6" t="s">
        <v>163</v>
      </c>
      <c r="C121" s="101">
        <v>2277.5</v>
      </c>
      <c r="D121" s="180" t="s">
        <v>9</v>
      </c>
      <c r="E121" s="193"/>
    </row>
    <row r="122" spans="1:26" x14ac:dyDescent="0.6">
      <c r="A122" s="5">
        <v>21</v>
      </c>
      <c r="B122" s="6" t="s">
        <v>171</v>
      </c>
      <c r="C122" s="96">
        <v>700</v>
      </c>
      <c r="D122" s="180" t="s">
        <v>31</v>
      </c>
      <c r="E122" s="189"/>
    </row>
    <row r="123" spans="1:26" x14ac:dyDescent="0.6">
      <c r="A123" s="5">
        <v>22</v>
      </c>
      <c r="B123" s="6" t="s">
        <v>164</v>
      </c>
      <c r="C123" s="165">
        <v>8160</v>
      </c>
      <c r="D123" s="180" t="s">
        <v>9</v>
      </c>
      <c r="E123" s="189"/>
    </row>
    <row r="124" spans="1:26" x14ac:dyDescent="0.6">
      <c r="A124" s="5">
        <v>23</v>
      </c>
      <c r="B124" s="6" t="s">
        <v>231</v>
      </c>
      <c r="C124" s="165">
        <v>1000</v>
      </c>
      <c r="D124" s="180" t="s">
        <v>194</v>
      </c>
      <c r="E124" s="189"/>
    </row>
    <row r="125" spans="1:26" x14ac:dyDescent="0.6">
      <c r="A125" s="5">
        <v>24</v>
      </c>
      <c r="B125" s="6" t="s">
        <v>215</v>
      </c>
      <c r="C125" s="165">
        <v>600</v>
      </c>
      <c r="D125" s="180" t="s">
        <v>19</v>
      </c>
      <c r="E125" s="189"/>
    </row>
    <row r="126" spans="1:26" x14ac:dyDescent="0.6">
      <c r="A126" s="5">
        <v>25</v>
      </c>
      <c r="B126" s="6" t="s">
        <v>220</v>
      </c>
      <c r="C126" s="165">
        <v>4470</v>
      </c>
      <c r="D126" s="180" t="s">
        <v>9</v>
      </c>
      <c r="E126" s="189"/>
      <c r="N126" s="291" t="s">
        <v>172</v>
      </c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3"/>
      <c r="Z126" s="151" t="s">
        <v>187</v>
      </c>
    </row>
    <row r="127" spans="1:26" x14ac:dyDescent="0.6">
      <c r="A127" s="5">
        <v>26</v>
      </c>
      <c r="B127" s="6" t="s">
        <v>165</v>
      </c>
      <c r="C127" s="165">
        <v>24800</v>
      </c>
      <c r="D127" s="180" t="s">
        <v>72</v>
      </c>
      <c r="E127" s="189"/>
      <c r="N127" s="152" t="s">
        <v>173</v>
      </c>
      <c r="O127" s="291" t="s">
        <v>174</v>
      </c>
      <c r="P127" s="292"/>
      <c r="Q127" s="292"/>
      <c r="R127" s="292"/>
      <c r="S127" s="292"/>
      <c r="T127" s="292"/>
      <c r="U127" s="292"/>
      <c r="V127" s="293"/>
      <c r="W127" s="152" t="s">
        <v>176</v>
      </c>
      <c r="X127" s="152" t="s">
        <v>3</v>
      </c>
      <c r="Y127" s="150" t="s">
        <v>177</v>
      </c>
      <c r="Z127" s="152" t="s">
        <v>188</v>
      </c>
    </row>
    <row r="128" spans="1:26" x14ac:dyDescent="0.6">
      <c r="A128" s="5">
        <v>27</v>
      </c>
      <c r="B128" s="6" t="s">
        <v>217</v>
      </c>
      <c r="C128" s="165">
        <v>700</v>
      </c>
      <c r="D128" s="180" t="s">
        <v>31</v>
      </c>
      <c r="E128" s="189"/>
      <c r="N128" s="6" t="s">
        <v>175</v>
      </c>
      <c r="O128" s="221" t="s">
        <v>192</v>
      </c>
      <c r="P128" s="222"/>
      <c r="Q128" s="222"/>
      <c r="R128" s="222"/>
      <c r="S128" s="222"/>
      <c r="T128" s="222"/>
      <c r="U128" s="222"/>
      <c r="V128" s="223"/>
      <c r="W128" s="153" t="s">
        <v>178</v>
      </c>
      <c r="X128" s="5" t="s">
        <v>6</v>
      </c>
      <c r="Y128" s="16">
        <v>61980</v>
      </c>
      <c r="Z128" s="5" t="s">
        <v>189</v>
      </c>
    </row>
    <row r="129" spans="1:26" x14ac:dyDescent="0.6">
      <c r="A129" s="5">
        <v>28</v>
      </c>
      <c r="B129" s="6" t="s">
        <v>216</v>
      </c>
      <c r="C129" s="165">
        <v>700</v>
      </c>
      <c r="D129" s="180" t="s">
        <v>17</v>
      </c>
      <c r="E129" s="189"/>
      <c r="N129" s="6" t="s">
        <v>218</v>
      </c>
      <c r="O129" s="221" t="s">
        <v>219</v>
      </c>
      <c r="P129" s="222"/>
      <c r="Q129" s="222"/>
      <c r="R129" s="222"/>
      <c r="S129" s="222"/>
      <c r="T129" s="222"/>
      <c r="U129" s="222"/>
      <c r="V129" s="223"/>
      <c r="W129" s="5" t="s">
        <v>73</v>
      </c>
      <c r="X129" s="5" t="s">
        <v>73</v>
      </c>
      <c r="Y129" s="90">
        <v>25000</v>
      </c>
      <c r="Z129" s="5"/>
    </row>
    <row r="130" spans="1:26" x14ac:dyDescent="0.6">
      <c r="A130" s="5">
        <v>29</v>
      </c>
      <c r="B130" s="164" t="s">
        <v>166</v>
      </c>
      <c r="C130" s="161">
        <v>4460</v>
      </c>
      <c r="D130" s="186" t="s">
        <v>19</v>
      </c>
      <c r="E130" s="189"/>
      <c r="N130" s="6" t="s">
        <v>186</v>
      </c>
      <c r="O130" s="290" t="s">
        <v>191</v>
      </c>
      <c r="P130" s="290"/>
      <c r="Q130" s="290"/>
      <c r="R130" s="290"/>
      <c r="S130" s="290"/>
      <c r="T130" s="290"/>
      <c r="U130" s="290"/>
      <c r="V130" s="290"/>
      <c r="W130" s="5" t="s">
        <v>25</v>
      </c>
      <c r="X130" s="5" t="s">
        <v>25</v>
      </c>
      <c r="Y130" s="90">
        <v>42000</v>
      </c>
      <c r="Z130" s="5" t="s">
        <v>190</v>
      </c>
    </row>
    <row r="131" spans="1:26" s="167" customFormat="1" x14ac:dyDescent="0.6">
      <c r="A131" s="5">
        <v>30</v>
      </c>
      <c r="B131" s="166" t="s">
        <v>232</v>
      </c>
      <c r="C131" s="165">
        <v>700</v>
      </c>
      <c r="D131" s="187" t="s">
        <v>31</v>
      </c>
      <c r="E131" s="194"/>
    </row>
    <row r="132" spans="1:26" s="167" customFormat="1" x14ac:dyDescent="0.6">
      <c r="A132" s="5">
        <v>31</v>
      </c>
      <c r="B132" s="166" t="s">
        <v>321</v>
      </c>
      <c r="C132" s="165">
        <v>600</v>
      </c>
      <c r="D132" s="187" t="s">
        <v>13</v>
      </c>
      <c r="E132" s="194"/>
    </row>
    <row r="133" spans="1:26" x14ac:dyDescent="0.6">
      <c r="A133" s="5">
        <v>32</v>
      </c>
      <c r="B133" s="6" t="s">
        <v>223</v>
      </c>
      <c r="C133" s="26">
        <v>24800</v>
      </c>
      <c r="D133" s="180" t="s">
        <v>72</v>
      </c>
      <c r="E133" s="189"/>
    </row>
    <row r="134" spans="1:26" x14ac:dyDescent="0.6">
      <c r="A134" s="5">
        <v>33</v>
      </c>
      <c r="B134" s="6" t="s">
        <v>322</v>
      </c>
      <c r="C134" s="26">
        <v>1700</v>
      </c>
      <c r="D134" s="180" t="s">
        <v>31</v>
      </c>
      <c r="E134" s="189"/>
    </row>
    <row r="135" spans="1:26" x14ac:dyDescent="0.6">
      <c r="A135" s="5">
        <v>34</v>
      </c>
      <c r="B135" s="6" t="s">
        <v>224</v>
      </c>
      <c r="C135" s="26">
        <v>4470</v>
      </c>
      <c r="D135" s="180" t="s">
        <v>9</v>
      </c>
      <c r="E135" s="189"/>
    </row>
    <row r="136" spans="1:26" x14ac:dyDescent="0.6">
      <c r="A136" s="5">
        <v>35</v>
      </c>
      <c r="B136" s="6" t="s">
        <v>323</v>
      </c>
      <c r="C136" s="26">
        <v>700</v>
      </c>
      <c r="D136" s="180" t="s">
        <v>17</v>
      </c>
      <c r="E136" s="189"/>
    </row>
    <row r="137" spans="1:26" x14ac:dyDescent="0.6">
      <c r="A137" s="5">
        <v>36</v>
      </c>
      <c r="B137" s="6" t="s">
        <v>324</v>
      </c>
      <c r="C137" s="26">
        <v>700</v>
      </c>
      <c r="D137" s="180" t="s">
        <v>92</v>
      </c>
      <c r="E137" s="189"/>
    </row>
    <row r="138" spans="1:26" x14ac:dyDescent="0.6">
      <c r="A138" s="5">
        <v>37</v>
      </c>
      <c r="B138" s="6" t="s">
        <v>366</v>
      </c>
      <c r="C138" s="26">
        <v>700</v>
      </c>
      <c r="D138" s="180" t="s">
        <v>11</v>
      </c>
      <c r="E138" s="189"/>
    </row>
    <row r="139" spans="1:26" x14ac:dyDescent="0.6">
      <c r="A139" s="5">
        <v>38</v>
      </c>
      <c r="B139" s="6" t="s">
        <v>225</v>
      </c>
      <c r="C139" s="26">
        <v>7950</v>
      </c>
      <c r="D139" s="180" t="s">
        <v>72</v>
      </c>
      <c r="E139" s="189"/>
    </row>
    <row r="140" spans="1:26" x14ac:dyDescent="0.6">
      <c r="A140" s="5">
        <v>39</v>
      </c>
      <c r="B140" s="6" t="s">
        <v>363</v>
      </c>
      <c r="C140" s="26">
        <v>500</v>
      </c>
      <c r="D140" s="180" t="s">
        <v>364</v>
      </c>
      <c r="E140" s="189"/>
    </row>
    <row r="141" spans="1:26" x14ac:dyDescent="0.6">
      <c r="A141" s="5">
        <v>40</v>
      </c>
      <c r="B141" s="6" t="s">
        <v>367</v>
      </c>
      <c r="C141" s="26">
        <v>700</v>
      </c>
      <c r="D141" s="180" t="s">
        <v>365</v>
      </c>
      <c r="E141" s="189"/>
    </row>
    <row r="142" spans="1:26" x14ac:dyDescent="0.6">
      <c r="A142" s="5">
        <v>41</v>
      </c>
      <c r="B142" s="6" t="s">
        <v>370</v>
      </c>
      <c r="C142" s="26">
        <v>700</v>
      </c>
      <c r="D142" s="180" t="s">
        <v>31</v>
      </c>
      <c r="E142" s="189"/>
    </row>
    <row r="143" spans="1:26" x14ac:dyDescent="0.6">
      <c r="A143" s="5">
        <v>42</v>
      </c>
      <c r="B143" s="6" t="s">
        <v>376</v>
      </c>
      <c r="C143" s="26">
        <v>500</v>
      </c>
      <c r="D143" s="180" t="s">
        <v>23</v>
      </c>
      <c r="E143" s="189"/>
    </row>
    <row r="144" spans="1:26" x14ac:dyDescent="0.6">
      <c r="A144" s="5">
        <v>43</v>
      </c>
      <c r="B144" s="6" t="s">
        <v>368</v>
      </c>
      <c r="C144" s="26">
        <v>300</v>
      </c>
      <c r="D144" s="180" t="s">
        <v>11</v>
      </c>
      <c r="E144" s="189"/>
    </row>
    <row r="145" spans="1:5" x14ac:dyDescent="0.6">
      <c r="A145" s="5">
        <v>44</v>
      </c>
      <c r="B145" s="6" t="s">
        <v>372</v>
      </c>
      <c r="C145" s="26">
        <v>600</v>
      </c>
      <c r="D145" s="180" t="s">
        <v>27</v>
      </c>
      <c r="E145" s="189"/>
    </row>
    <row r="146" spans="1:5" x14ac:dyDescent="0.6">
      <c r="A146" s="5">
        <v>45</v>
      </c>
      <c r="B146" s="6" t="s">
        <v>336</v>
      </c>
      <c r="C146" s="178">
        <v>1039.95</v>
      </c>
      <c r="D146" s="180" t="s">
        <v>72</v>
      </c>
      <c r="E146" s="189"/>
    </row>
    <row r="147" spans="1:5" x14ac:dyDescent="0.6">
      <c r="A147" s="5">
        <v>46</v>
      </c>
      <c r="B147" s="6" t="s">
        <v>374</v>
      </c>
      <c r="C147" s="90">
        <v>700</v>
      </c>
      <c r="D147" s="180" t="s">
        <v>31</v>
      </c>
      <c r="E147" s="189"/>
    </row>
    <row r="148" spans="1:5" x14ac:dyDescent="0.6">
      <c r="A148" s="5">
        <v>47</v>
      </c>
      <c r="B148" s="6" t="s">
        <v>373</v>
      </c>
      <c r="C148" s="90">
        <v>600</v>
      </c>
      <c r="D148" s="180" t="s">
        <v>19</v>
      </c>
      <c r="E148" s="189"/>
    </row>
    <row r="149" spans="1:5" x14ac:dyDescent="0.6">
      <c r="A149" s="5">
        <v>48</v>
      </c>
      <c r="B149" s="6" t="s">
        <v>375</v>
      </c>
      <c r="C149" s="90">
        <v>700</v>
      </c>
      <c r="D149" s="180" t="s">
        <v>13</v>
      </c>
      <c r="E149" s="189"/>
    </row>
    <row r="150" spans="1:5" x14ac:dyDescent="0.6">
      <c r="A150" s="5">
        <v>49</v>
      </c>
      <c r="B150" s="6" t="s">
        <v>369</v>
      </c>
      <c r="C150" s="90">
        <v>700</v>
      </c>
      <c r="D150" s="180" t="s">
        <v>31</v>
      </c>
      <c r="E150" s="189"/>
    </row>
    <row r="151" spans="1:5" x14ac:dyDescent="0.6">
      <c r="A151" s="5">
        <v>50</v>
      </c>
      <c r="B151" s="6" t="s">
        <v>360</v>
      </c>
      <c r="C151" s="90">
        <v>700</v>
      </c>
      <c r="D151" s="180" t="s">
        <v>31</v>
      </c>
      <c r="E151" s="189"/>
    </row>
    <row r="152" spans="1:5" x14ac:dyDescent="0.6">
      <c r="A152" s="5">
        <v>51</v>
      </c>
      <c r="B152" s="6" t="s">
        <v>383</v>
      </c>
      <c r="C152" s="90">
        <v>4470</v>
      </c>
      <c r="D152" s="180" t="s">
        <v>9</v>
      </c>
      <c r="E152" s="189"/>
    </row>
    <row r="153" spans="1:5" x14ac:dyDescent="0.6">
      <c r="A153" s="5">
        <v>52</v>
      </c>
      <c r="B153" s="6" t="s">
        <v>345</v>
      </c>
      <c r="C153" s="90">
        <v>12400</v>
      </c>
      <c r="D153" s="180" t="s">
        <v>77</v>
      </c>
      <c r="E153" s="191"/>
    </row>
    <row r="154" spans="1:5" x14ac:dyDescent="0.6">
      <c r="A154" s="5">
        <v>53</v>
      </c>
      <c r="B154" s="6" t="s">
        <v>358</v>
      </c>
      <c r="C154" s="179">
        <v>600</v>
      </c>
      <c r="D154" s="180" t="s">
        <v>194</v>
      </c>
      <c r="E154" s="191"/>
    </row>
    <row r="155" spans="1:5" x14ac:dyDescent="0.6">
      <c r="A155" s="5">
        <v>54</v>
      </c>
      <c r="B155" s="6" t="s">
        <v>359</v>
      </c>
      <c r="C155" s="179">
        <v>700</v>
      </c>
      <c r="D155" s="180" t="s">
        <v>17</v>
      </c>
      <c r="E155" s="191"/>
    </row>
    <row r="156" spans="1:5" x14ac:dyDescent="0.6">
      <c r="A156" s="5">
        <v>55</v>
      </c>
      <c r="B156" s="6" t="s">
        <v>389</v>
      </c>
      <c r="C156" s="213">
        <v>4470</v>
      </c>
      <c r="D156" s="180" t="s">
        <v>9</v>
      </c>
      <c r="E156" s="191"/>
    </row>
    <row r="157" spans="1:5" x14ac:dyDescent="0.6">
      <c r="A157" s="5">
        <v>56</v>
      </c>
      <c r="B157" s="6" t="s">
        <v>400</v>
      </c>
      <c r="C157" s="5">
        <v>600</v>
      </c>
      <c r="D157" s="180" t="s">
        <v>72</v>
      </c>
      <c r="E157" s="191"/>
    </row>
    <row r="158" spans="1:5" x14ac:dyDescent="0.6">
      <c r="A158" s="5"/>
      <c r="B158" s="6"/>
      <c r="C158" s="5"/>
      <c r="D158" s="180"/>
      <c r="E158" s="191"/>
    </row>
    <row r="159" spans="1:5" x14ac:dyDescent="0.6">
      <c r="A159" s="5"/>
      <c r="B159" s="6"/>
      <c r="C159" s="5"/>
      <c r="D159" s="180"/>
      <c r="E159" s="191"/>
    </row>
    <row r="160" spans="1:5" x14ac:dyDescent="0.6">
      <c r="A160" s="5"/>
      <c r="B160" s="6"/>
      <c r="C160" s="5"/>
      <c r="D160" s="180"/>
      <c r="E160" s="191"/>
    </row>
    <row r="161" spans="1:5" x14ac:dyDescent="0.6">
      <c r="A161" s="5"/>
      <c r="B161" s="6"/>
      <c r="C161" s="5"/>
      <c r="D161" s="180"/>
      <c r="E161" s="191"/>
    </row>
    <row r="162" spans="1:5" x14ac:dyDescent="0.6">
      <c r="A162" s="5"/>
      <c r="B162" s="6"/>
      <c r="C162" s="5"/>
      <c r="D162" s="180"/>
      <c r="E162" s="191"/>
    </row>
    <row r="163" spans="1:5" x14ac:dyDescent="0.6">
      <c r="A163" s="5"/>
      <c r="B163" s="6"/>
      <c r="C163" s="5"/>
      <c r="D163" s="180"/>
      <c r="E163" s="191"/>
    </row>
    <row r="164" spans="1:5" x14ac:dyDescent="0.6">
      <c r="A164" s="5"/>
      <c r="B164" s="6"/>
      <c r="C164" s="5"/>
      <c r="D164" s="180"/>
      <c r="E164" s="191"/>
    </row>
    <row r="165" spans="1:5" x14ac:dyDescent="0.6">
      <c r="A165" s="5"/>
      <c r="B165" s="6"/>
      <c r="C165" s="5"/>
      <c r="D165" s="180"/>
      <c r="E165" s="191"/>
    </row>
    <row r="166" spans="1:5" x14ac:dyDescent="0.6">
      <c r="A166" s="5"/>
      <c r="B166" s="6"/>
      <c r="C166" s="5"/>
      <c r="D166" s="180"/>
      <c r="E166" s="191"/>
    </row>
    <row r="167" spans="1:5" x14ac:dyDescent="0.6">
      <c r="A167" s="5"/>
      <c r="B167" s="6"/>
      <c r="C167" s="5"/>
      <c r="D167" s="180"/>
      <c r="E167" s="191"/>
    </row>
    <row r="168" spans="1:5" x14ac:dyDescent="0.6">
      <c r="A168" s="5"/>
      <c r="B168" s="6"/>
      <c r="C168" s="5"/>
      <c r="D168" s="180"/>
      <c r="E168" s="191"/>
    </row>
    <row r="169" spans="1:5" x14ac:dyDescent="0.6">
      <c r="A169" s="5"/>
      <c r="B169" s="6"/>
      <c r="C169" s="5"/>
      <c r="D169" s="180"/>
      <c r="E169" s="191"/>
    </row>
    <row r="170" spans="1:5" x14ac:dyDescent="0.6">
      <c r="A170" s="5"/>
      <c r="B170" s="6"/>
      <c r="C170" s="5"/>
      <c r="D170" s="180"/>
      <c r="E170" s="191"/>
    </row>
    <row r="171" spans="1:5" x14ac:dyDescent="0.6">
      <c r="A171" s="5"/>
      <c r="B171" s="6"/>
      <c r="C171" s="5"/>
      <c r="D171" s="180"/>
      <c r="E171" s="191"/>
    </row>
    <row r="172" spans="1:5" x14ac:dyDescent="0.6">
      <c r="A172" s="5"/>
      <c r="B172" s="6"/>
      <c r="C172" s="5"/>
      <c r="D172" s="180"/>
      <c r="E172" s="191"/>
    </row>
    <row r="173" spans="1:5" x14ac:dyDescent="0.6">
      <c r="A173" s="5"/>
      <c r="B173" s="6"/>
      <c r="C173" s="5"/>
      <c r="D173" s="180"/>
      <c r="E173" s="191"/>
    </row>
    <row r="174" spans="1:5" x14ac:dyDescent="0.6">
      <c r="A174" s="5"/>
      <c r="B174" s="6"/>
      <c r="C174" s="5"/>
      <c r="D174" s="180"/>
      <c r="E174" s="191"/>
    </row>
    <row r="175" spans="1:5" x14ac:dyDescent="0.6">
      <c r="A175" s="5"/>
      <c r="B175" s="6"/>
      <c r="C175" s="5"/>
      <c r="D175" s="180"/>
      <c r="E175" s="191"/>
    </row>
    <row r="176" spans="1:5" x14ac:dyDescent="0.6">
      <c r="A176" s="5"/>
      <c r="B176" s="6"/>
      <c r="C176" s="5"/>
      <c r="D176" s="180"/>
      <c r="E176" s="191"/>
    </row>
    <row r="177" spans="1:5" x14ac:dyDescent="0.6">
      <c r="E177" s="191"/>
    </row>
    <row r="180" spans="1:5" x14ac:dyDescent="0.6">
      <c r="A180" s="98"/>
      <c r="B180" s="99" t="s">
        <v>155</v>
      </c>
      <c r="C180" s="1"/>
      <c r="D180" s="1"/>
    </row>
  </sheetData>
  <mergeCells count="78">
    <mergeCell ref="O130:V130"/>
    <mergeCell ref="O127:V127"/>
    <mergeCell ref="O128:V128"/>
    <mergeCell ref="N126:Y126"/>
    <mergeCell ref="A54:A60"/>
    <mergeCell ref="D91:D92"/>
    <mergeCell ref="G80:H80"/>
    <mergeCell ref="A78:H78"/>
    <mergeCell ref="D99:E99"/>
    <mergeCell ref="E61:M61"/>
    <mergeCell ref="E69:M69"/>
    <mergeCell ref="M91:M92"/>
    <mergeCell ref="A91:A92"/>
    <mergeCell ref="C91:C92"/>
    <mergeCell ref="F91:F92"/>
    <mergeCell ref="E91:E92"/>
    <mergeCell ref="E42:L42"/>
    <mergeCell ref="A69:A72"/>
    <mergeCell ref="G83:H83"/>
    <mergeCell ref="A42:A49"/>
    <mergeCell ref="C79:D79"/>
    <mergeCell ref="C82:D82"/>
    <mergeCell ref="C81:D81"/>
    <mergeCell ref="C80:D80"/>
    <mergeCell ref="A79:B79"/>
    <mergeCell ref="E79:F79"/>
    <mergeCell ref="G79:H79"/>
    <mergeCell ref="E82:F82"/>
    <mergeCell ref="E81:F81"/>
    <mergeCell ref="E80:F80"/>
    <mergeCell ref="G82:H82"/>
    <mergeCell ref="G81:H81"/>
    <mergeCell ref="A1:L1"/>
    <mergeCell ref="A2:L2"/>
    <mergeCell ref="A4:M4"/>
    <mergeCell ref="A28:M28"/>
    <mergeCell ref="A21:J21"/>
    <mergeCell ref="A25:L25"/>
    <mergeCell ref="A26:L26"/>
    <mergeCell ref="A31:J31"/>
    <mergeCell ref="A37:J37"/>
    <mergeCell ref="A96:J96"/>
    <mergeCell ref="A34:M34"/>
    <mergeCell ref="A40:M40"/>
    <mergeCell ref="A88:M88"/>
    <mergeCell ref="A90:M90"/>
    <mergeCell ref="A73:J73"/>
    <mergeCell ref="A50:L50"/>
    <mergeCell ref="A51:L51"/>
    <mergeCell ref="C83:D83"/>
    <mergeCell ref="A84:B84"/>
    <mergeCell ref="C84:D84"/>
    <mergeCell ref="E84:F84"/>
    <mergeCell ref="G84:H84"/>
    <mergeCell ref="E83:F83"/>
    <mergeCell ref="H91:H92"/>
    <mergeCell ref="G91:G92"/>
    <mergeCell ref="K91:K92"/>
    <mergeCell ref="D100:E100"/>
    <mergeCell ref="N100:Q101"/>
    <mergeCell ref="L91:L92"/>
    <mergeCell ref="J91:J92"/>
    <mergeCell ref="I91:I92"/>
    <mergeCell ref="A99:B100"/>
    <mergeCell ref="O129:V129"/>
    <mergeCell ref="O114:Q114"/>
    <mergeCell ref="O113:Q113"/>
    <mergeCell ref="O112:Q112"/>
    <mergeCell ref="O104:Q104"/>
    <mergeCell ref="O107:Q107"/>
    <mergeCell ref="O106:Q106"/>
    <mergeCell ref="O105:Q105"/>
    <mergeCell ref="O111:Q111"/>
    <mergeCell ref="O110:Q110"/>
    <mergeCell ref="O109:Q109"/>
    <mergeCell ref="O108:Q108"/>
    <mergeCell ref="O102:Q102"/>
    <mergeCell ref="O103:Q103"/>
  </mergeCells>
  <pageMargins left="0.12" right="0.12" top="0.31" bottom="0.32" header="0.34" footer="0.35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1039-ACCC-415F-A060-980EC319455A}">
  <dimension ref="A1:Z179"/>
  <sheetViews>
    <sheetView topLeftCell="A94" zoomScale="55" zoomScaleNormal="55" workbookViewId="0">
      <selection activeCell="J114" sqref="J114"/>
    </sheetView>
  </sheetViews>
  <sheetFormatPr defaultRowHeight="21" x14ac:dyDescent="0.6"/>
  <cols>
    <col min="1" max="1" width="4" style="7" customWidth="1"/>
    <col min="2" max="2" width="46.8984375" style="1" customWidth="1"/>
    <col min="3" max="3" width="8.3984375" style="7" customWidth="1"/>
    <col min="4" max="4" width="9.19921875" style="7" customWidth="1"/>
    <col min="5" max="6" width="8.296875" style="1" customWidth="1"/>
    <col min="7" max="7" width="7.19921875" style="1" customWidth="1"/>
    <col min="8" max="8" width="8.19921875" style="1" customWidth="1"/>
    <col min="9" max="9" width="7.59765625" style="1" customWidth="1"/>
    <col min="10" max="10" width="8.5" style="1" customWidth="1"/>
    <col min="11" max="11" width="8.19921875" style="1" customWidth="1"/>
    <col min="12" max="12" width="8.09765625" style="1" customWidth="1"/>
    <col min="13" max="13" width="8.19921875" style="1" customWidth="1"/>
    <col min="14" max="17" width="8.796875" style="1"/>
    <col min="18" max="18" width="9.8984375" style="1" customWidth="1"/>
    <col min="19" max="19" width="9.59765625" style="1" customWidth="1"/>
    <col min="20" max="20" width="9.796875" style="1" customWidth="1"/>
    <col min="21" max="21" width="10" style="1" customWidth="1"/>
    <col min="22" max="16384" width="8.796875" style="1"/>
  </cols>
  <sheetData>
    <row r="1" spans="1:16" ht="24.6" customHeight="1" x14ac:dyDescent="0.6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6" ht="24" customHeight="1" x14ac:dyDescent="0.6">
      <c r="A2" s="263" t="s">
        <v>59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6" ht="24" customHeight="1" x14ac:dyDescent="0.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6" x14ac:dyDescent="0.6">
      <c r="A4" s="270" t="s">
        <v>70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2"/>
    </row>
    <row r="5" spans="1:16" x14ac:dyDescent="0.6">
      <c r="A5" s="50" t="s">
        <v>4</v>
      </c>
      <c r="B5" s="51" t="s">
        <v>1</v>
      </c>
      <c r="C5" s="52" t="s">
        <v>2</v>
      </c>
      <c r="D5" s="52" t="s">
        <v>3</v>
      </c>
      <c r="E5" s="50" t="s">
        <v>34</v>
      </c>
      <c r="F5" s="50" t="s">
        <v>35</v>
      </c>
      <c r="G5" s="198" t="s">
        <v>36</v>
      </c>
      <c r="H5" s="50" t="s">
        <v>37</v>
      </c>
      <c r="I5" s="198" t="s">
        <v>38</v>
      </c>
      <c r="J5" s="53" t="s">
        <v>43</v>
      </c>
      <c r="K5" s="54" t="s">
        <v>167</v>
      </c>
      <c r="L5" s="106" t="s">
        <v>39</v>
      </c>
      <c r="M5" s="50" t="s">
        <v>58</v>
      </c>
    </row>
    <row r="6" spans="1:16" x14ac:dyDescent="0.6">
      <c r="A6" s="5">
        <v>1</v>
      </c>
      <c r="B6" s="6" t="s">
        <v>10</v>
      </c>
      <c r="C6" s="26">
        <v>5000</v>
      </c>
      <c r="D6" s="5" t="s">
        <v>11</v>
      </c>
      <c r="E6" s="156">
        <v>5000</v>
      </c>
      <c r="F6" s="156"/>
      <c r="G6" s="156"/>
      <c r="H6" s="156"/>
      <c r="I6" s="156"/>
      <c r="J6" s="156"/>
      <c r="K6" s="105">
        <f>E6+F6+G6+H6+I6+J6</f>
        <v>5000</v>
      </c>
      <c r="L6" s="107">
        <f t="shared" ref="L6:L20" si="0">C6-(E6+F6+G6+H6+I6+J6)</f>
        <v>0</v>
      </c>
      <c r="M6" s="5"/>
    </row>
    <row r="7" spans="1:16" x14ac:dyDescent="0.6">
      <c r="A7" s="5">
        <v>2</v>
      </c>
      <c r="B7" s="6" t="s">
        <v>12</v>
      </c>
      <c r="C7" s="19">
        <v>7000</v>
      </c>
      <c r="D7" s="5" t="s">
        <v>13</v>
      </c>
      <c r="E7" s="156">
        <v>7000</v>
      </c>
      <c r="F7" s="156"/>
      <c r="G7" s="156"/>
      <c r="H7" s="156"/>
      <c r="I7" s="156"/>
      <c r="J7" s="156"/>
      <c r="K7" s="105">
        <f>E7+F7+G7+H7+I7+J7</f>
        <v>7000</v>
      </c>
      <c r="L7" s="107">
        <f t="shared" si="0"/>
        <v>0</v>
      </c>
      <c r="M7" s="5"/>
    </row>
    <row r="8" spans="1:16" x14ac:dyDescent="0.6">
      <c r="A8" s="5">
        <v>3</v>
      </c>
      <c r="B8" s="6" t="s">
        <v>62</v>
      </c>
      <c r="C8" s="19">
        <v>81496</v>
      </c>
      <c r="D8" s="5" t="s">
        <v>25</v>
      </c>
      <c r="E8" s="156">
        <v>47973</v>
      </c>
      <c r="F8" s="156">
        <v>33424</v>
      </c>
      <c r="G8" s="156">
        <v>19000</v>
      </c>
      <c r="H8" s="156">
        <v>1000</v>
      </c>
      <c r="I8" s="156"/>
      <c r="J8" s="156"/>
      <c r="K8" s="105">
        <f>E8+F8+G8+H8+I8+J8</f>
        <v>101397</v>
      </c>
      <c r="L8" s="107">
        <f t="shared" si="0"/>
        <v>-19901</v>
      </c>
      <c r="M8" s="5"/>
      <c r="N8" s="103" t="s">
        <v>162</v>
      </c>
      <c r="O8" s="103"/>
      <c r="P8" s="103"/>
    </row>
    <row r="9" spans="1:16" x14ac:dyDescent="0.6">
      <c r="A9" s="5">
        <v>4</v>
      </c>
      <c r="B9" s="6" t="s">
        <v>14</v>
      </c>
      <c r="C9" s="19">
        <v>2000</v>
      </c>
      <c r="D9" s="5" t="s">
        <v>23</v>
      </c>
      <c r="E9" s="156"/>
      <c r="F9" s="156"/>
      <c r="G9" s="156"/>
      <c r="H9" s="156"/>
      <c r="I9" s="156"/>
      <c r="J9" s="156"/>
      <c r="K9" s="105">
        <f t="shared" ref="K9:K20" si="1">E9+F9+G9+H9+I9+J9</f>
        <v>0</v>
      </c>
      <c r="L9" s="107">
        <f t="shared" si="0"/>
        <v>2000</v>
      </c>
      <c r="M9" s="5"/>
    </row>
    <row r="10" spans="1:16" x14ac:dyDescent="0.6">
      <c r="A10" s="5">
        <v>5</v>
      </c>
      <c r="B10" s="6" t="s">
        <v>15</v>
      </c>
      <c r="C10" s="19">
        <v>70000</v>
      </c>
      <c r="D10" s="5" t="s">
        <v>25</v>
      </c>
      <c r="E10" s="156">
        <v>20300</v>
      </c>
      <c r="F10" s="156">
        <v>9689</v>
      </c>
      <c r="G10" s="156"/>
      <c r="H10" s="156"/>
      <c r="I10" s="156"/>
      <c r="J10" s="156"/>
      <c r="K10" s="105">
        <f t="shared" si="1"/>
        <v>29989</v>
      </c>
      <c r="L10" s="107">
        <f t="shared" si="0"/>
        <v>40011</v>
      </c>
      <c r="M10" s="5"/>
    </row>
    <row r="11" spans="1:16" x14ac:dyDescent="0.6">
      <c r="A11" s="5">
        <v>6</v>
      </c>
      <c r="B11" s="6" t="s">
        <v>16</v>
      </c>
      <c r="C11" s="19">
        <v>1000</v>
      </c>
      <c r="D11" s="5" t="s">
        <v>60</v>
      </c>
      <c r="E11" s="156"/>
      <c r="F11" s="156"/>
      <c r="G11" s="156"/>
      <c r="H11" s="156"/>
      <c r="I11" s="156"/>
      <c r="J11" s="156"/>
      <c r="K11" s="105">
        <f t="shared" si="1"/>
        <v>0</v>
      </c>
      <c r="L11" s="107">
        <f t="shared" si="0"/>
        <v>1000</v>
      </c>
      <c r="M11" s="5"/>
    </row>
    <row r="12" spans="1:16" x14ac:dyDescent="0.6">
      <c r="A12" s="5">
        <v>7</v>
      </c>
      <c r="B12" s="6" t="s">
        <v>18</v>
      </c>
      <c r="C12" s="19">
        <v>5000</v>
      </c>
      <c r="D12" s="5" t="s">
        <v>61</v>
      </c>
      <c r="E12" s="156"/>
      <c r="F12" s="156"/>
      <c r="G12" s="156"/>
      <c r="H12" s="156"/>
      <c r="I12" s="156"/>
      <c r="J12" s="156"/>
      <c r="K12" s="105">
        <f t="shared" si="1"/>
        <v>0</v>
      </c>
      <c r="L12" s="107">
        <f t="shared" si="0"/>
        <v>5000</v>
      </c>
      <c r="M12" s="5"/>
    </row>
    <row r="13" spans="1:16" x14ac:dyDescent="0.6">
      <c r="A13" s="5">
        <v>8</v>
      </c>
      <c r="B13" s="6" t="s">
        <v>20</v>
      </c>
      <c r="C13" s="19">
        <v>110000</v>
      </c>
      <c r="D13" s="5" t="s">
        <v>19</v>
      </c>
      <c r="E13" s="156">
        <v>15000</v>
      </c>
      <c r="F13" s="156">
        <v>5606</v>
      </c>
      <c r="G13" s="156">
        <v>10000</v>
      </c>
      <c r="H13" s="156">
        <v>1000</v>
      </c>
      <c r="I13" s="156">
        <v>28795</v>
      </c>
      <c r="J13" s="156"/>
      <c r="K13" s="105">
        <f t="shared" si="1"/>
        <v>60401</v>
      </c>
      <c r="L13" s="107">
        <f t="shared" si="0"/>
        <v>49599</v>
      </c>
      <c r="M13" s="5"/>
    </row>
    <row r="14" spans="1:16" x14ac:dyDescent="0.6">
      <c r="A14" s="5">
        <v>9</v>
      </c>
      <c r="B14" s="6" t="s">
        <v>21</v>
      </c>
      <c r="C14" s="19">
        <v>3000</v>
      </c>
      <c r="D14" s="5" t="s">
        <v>19</v>
      </c>
      <c r="E14" s="156"/>
      <c r="F14" s="156"/>
      <c r="G14" s="156"/>
      <c r="H14" s="156"/>
      <c r="I14" s="156"/>
      <c r="J14" s="156"/>
      <c r="K14" s="105">
        <f t="shared" si="1"/>
        <v>0</v>
      </c>
      <c r="L14" s="107">
        <f t="shared" si="0"/>
        <v>3000</v>
      </c>
      <c r="M14" s="5"/>
    </row>
    <row r="15" spans="1:16" x14ac:dyDescent="0.6">
      <c r="A15" s="5">
        <v>10</v>
      </c>
      <c r="B15" s="6" t="s">
        <v>22</v>
      </c>
      <c r="C15" s="19">
        <v>47000</v>
      </c>
      <c r="D15" s="5" t="s">
        <v>23</v>
      </c>
      <c r="E15" s="156"/>
      <c r="F15" s="156"/>
      <c r="G15" s="156"/>
      <c r="H15" s="156"/>
      <c r="I15" s="156"/>
      <c r="J15" s="156"/>
      <c r="K15" s="105">
        <f t="shared" si="1"/>
        <v>0</v>
      </c>
      <c r="L15" s="107">
        <f t="shared" si="0"/>
        <v>47000</v>
      </c>
      <c r="M15" s="5"/>
    </row>
    <row r="16" spans="1:16" x14ac:dyDescent="0.6">
      <c r="A16" s="5">
        <v>11</v>
      </c>
      <c r="B16" s="6" t="s">
        <v>24</v>
      </c>
      <c r="C16" s="19">
        <v>80000</v>
      </c>
      <c r="D16" s="5" t="s">
        <v>25</v>
      </c>
      <c r="E16" s="156">
        <v>15520</v>
      </c>
      <c r="F16" s="156">
        <v>11520</v>
      </c>
      <c r="G16" s="156">
        <v>15520</v>
      </c>
      <c r="H16" s="156">
        <v>11640</v>
      </c>
      <c r="I16" s="156">
        <v>5460</v>
      </c>
      <c r="J16" s="156">
        <v>20340</v>
      </c>
      <c r="K16" s="105">
        <f t="shared" si="1"/>
        <v>80000</v>
      </c>
      <c r="L16" s="107">
        <f t="shared" si="0"/>
        <v>0</v>
      </c>
      <c r="M16" s="5"/>
    </row>
    <row r="17" spans="1:13" x14ac:dyDescent="0.6">
      <c r="A17" s="5">
        <v>12</v>
      </c>
      <c r="B17" s="6" t="s">
        <v>26</v>
      </c>
      <c r="C17" s="19">
        <v>10000</v>
      </c>
      <c r="D17" s="5" t="s">
        <v>27</v>
      </c>
      <c r="E17" s="156">
        <v>3210</v>
      </c>
      <c r="F17" s="156"/>
      <c r="G17" s="156"/>
      <c r="H17" s="156"/>
      <c r="I17" s="156"/>
      <c r="J17" s="156"/>
      <c r="K17" s="105">
        <f t="shared" si="1"/>
        <v>3210</v>
      </c>
      <c r="L17" s="107">
        <f t="shared" si="0"/>
        <v>6790</v>
      </c>
      <c r="M17" s="5"/>
    </row>
    <row r="18" spans="1:13" x14ac:dyDescent="0.6">
      <c r="A18" s="5">
        <v>13</v>
      </c>
      <c r="B18" s="6" t="s">
        <v>28</v>
      </c>
      <c r="C18" s="19">
        <v>2000</v>
      </c>
      <c r="D18" s="5" t="s">
        <v>6</v>
      </c>
      <c r="E18" s="16"/>
      <c r="F18" s="16"/>
      <c r="G18" s="16"/>
      <c r="H18" s="16"/>
      <c r="I18" s="16"/>
      <c r="J18" s="16"/>
      <c r="K18" s="105">
        <f t="shared" si="1"/>
        <v>0</v>
      </c>
      <c r="L18" s="107">
        <f t="shared" si="0"/>
        <v>2000</v>
      </c>
      <c r="M18" s="5"/>
    </row>
    <row r="19" spans="1:13" x14ac:dyDescent="0.6">
      <c r="A19" s="5">
        <v>14</v>
      </c>
      <c r="B19" s="6" t="s">
        <v>29</v>
      </c>
      <c r="C19" s="19">
        <v>3000</v>
      </c>
      <c r="D19" s="5" t="s">
        <v>17</v>
      </c>
      <c r="E19" s="16"/>
      <c r="F19" s="16"/>
      <c r="G19" s="16"/>
      <c r="H19" s="16"/>
      <c r="I19" s="16"/>
      <c r="J19" s="16"/>
      <c r="K19" s="105">
        <f t="shared" si="1"/>
        <v>0</v>
      </c>
      <c r="L19" s="107">
        <f t="shared" si="0"/>
        <v>3000</v>
      </c>
      <c r="M19" s="5"/>
    </row>
    <row r="20" spans="1:13" x14ac:dyDescent="0.6">
      <c r="A20" s="5">
        <v>15</v>
      </c>
      <c r="B20" s="6" t="s">
        <v>67</v>
      </c>
      <c r="C20" s="19">
        <v>42000</v>
      </c>
      <c r="D20" s="5" t="s">
        <v>25</v>
      </c>
      <c r="E20" s="156">
        <v>42000</v>
      </c>
      <c r="F20" s="16"/>
      <c r="G20" s="16"/>
      <c r="H20" s="16"/>
      <c r="I20" s="16"/>
      <c r="J20" s="16"/>
      <c r="K20" s="105">
        <f t="shared" si="1"/>
        <v>42000</v>
      </c>
      <c r="L20" s="107">
        <f t="shared" si="0"/>
        <v>0</v>
      </c>
      <c r="M20" s="5"/>
    </row>
    <row r="21" spans="1:13" x14ac:dyDescent="0.6">
      <c r="A21" s="253" t="s">
        <v>168</v>
      </c>
      <c r="B21" s="253"/>
      <c r="C21" s="253"/>
      <c r="D21" s="253"/>
      <c r="E21" s="253"/>
      <c r="F21" s="253"/>
      <c r="G21" s="253"/>
      <c r="H21" s="253"/>
      <c r="I21" s="253"/>
      <c r="J21" s="253"/>
      <c r="K21" s="109">
        <f>K8+K10+K13+K16</f>
        <v>271787</v>
      </c>
      <c r="L21" s="108">
        <f>L6+L7+L8+L9+L10+L11+L12+L13+L14+L15+L16+L17+L18+L19+L20</f>
        <v>139499</v>
      </c>
    </row>
    <row r="23" spans="1:13" x14ac:dyDescent="0.6">
      <c r="C23" s="31"/>
    </row>
    <row r="25" spans="1:13" x14ac:dyDescent="0.6">
      <c r="A25" s="263" t="s">
        <v>47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</row>
    <row r="26" spans="1:13" x14ac:dyDescent="0.6">
      <c r="A26" s="263" t="s">
        <v>59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</row>
    <row r="27" spans="1:13" x14ac:dyDescent="0.6">
      <c r="C27" s="8"/>
    </row>
    <row r="28" spans="1:13" ht="21" customHeight="1" x14ac:dyDescent="0.6">
      <c r="A28" s="273" t="s">
        <v>63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5"/>
    </row>
    <row r="29" spans="1:13" x14ac:dyDescent="0.6">
      <c r="A29" s="111" t="s">
        <v>4</v>
      </c>
      <c r="B29" s="112" t="s">
        <v>1</v>
      </c>
      <c r="C29" s="113" t="s">
        <v>2</v>
      </c>
      <c r="D29" s="113" t="s">
        <v>3</v>
      </c>
      <c r="E29" s="111" t="s">
        <v>40</v>
      </c>
      <c r="F29" s="111" t="s">
        <v>41</v>
      </c>
      <c r="G29" s="111" t="s">
        <v>42</v>
      </c>
      <c r="H29" s="111" t="s">
        <v>37</v>
      </c>
      <c r="I29" s="114" t="s">
        <v>38</v>
      </c>
      <c r="J29" s="114" t="s">
        <v>43</v>
      </c>
      <c r="K29" s="115" t="s">
        <v>167</v>
      </c>
      <c r="L29" s="106" t="s">
        <v>39</v>
      </c>
      <c r="M29" s="111" t="s">
        <v>58</v>
      </c>
    </row>
    <row r="30" spans="1:13" x14ac:dyDescent="0.6">
      <c r="A30" s="10">
        <v>1</v>
      </c>
      <c r="B30" s="9" t="s">
        <v>33</v>
      </c>
      <c r="C30" s="32">
        <v>42708</v>
      </c>
      <c r="D30" s="15" t="s">
        <v>64</v>
      </c>
      <c r="E30" s="201">
        <v>25854</v>
      </c>
      <c r="F30" s="17"/>
      <c r="G30" s="17"/>
      <c r="H30" s="16"/>
      <c r="I30" s="16"/>
      <c r="J30" s="16"/>
      <c r="K30" s="116">
        <f>E30+F30+G30+H30+I30+J30</f>
        <v>25854</v>
      </c>
      <c r="L30" s="107">
        <f>C30-(E30+F30+G30+H30+I30+J30)</f>
        <v>16854</v>
      </c>
      <c r="M30" s="6"/>
    </row>
    <row r="31" spans="1:13" x14ac:dyDescent="0.6">
      <c r="A31" s="253" t="s">
        <v>45</v>
      </c>
      <c r="B31" s="253"/>
      <c r="C31" s="253"/>
      <c r="D31" s="253"/>
      <c r="E31" s="253"/>
      <c r="F31" s="253"/>
      <c r="G31" s="253"/>
      <c r="H31" s="253"/>
      <c r="I31" s="253"/>
      <c r="J31" s="253"/>
      <c r="K31" s="117">
        <f>K30</f>
        <v>25854</v>
      </c>
      <c r="L31" s="110">
        <f>L30</f>
        <v>16854</v>
      </c>
    </row>
    <row r="32" spans="1:13" x14ac:dyDescent="0.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7" ht="12.6" customHeight="1" x14ac:dyDescent="0.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7" x14ac:dyDescent="0.6">
      <c r="A34" s="254" t="s">
        <v>65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</row>
    <row r="35" spans="1:17" x14ac:dyDescent="0.6">
      <c r="A35" s="118" t="s">
        <v>4</v>
      </c>
      <c r="B35" s="119" t="s">
        <v>1</v>
      </c>
      <c r="C35" s="120" t="s">
        <v>2</v>
      </c>
      <c r="D35" s="120" t="s">
        <v>3</v>
      </c>
      <c r="E35" s="118" t="s">
        <v>40</v>
      </c>
      <c r="F35" s="118" t="s">
        <v>41</v>
      </c>
      <c r="G35" s="118" t="s">
        <v>42</v>
      </c>
      <c r="H35" s="118" t="s">
        <v>37</v>
      </c>
      <c r="I35" s="121" t="s">
        <v>38</v>
      </c>
      <c r="J35" s="121" t="s">
        <v>43</v>
      </c>
      <c r="K35" s="115" t="s">
        <v>167</v>
      </c>
      <c r="L35" s="106" t="s">
        <v>39</v>
      </c>
      <c r="M35" s="118" t="s">
        <v>58</v>
      </c>
    </row>
    <row r="36" spans="1:17" x14ac:dyDescent="0.6">
      <c r="A36" s="10">
        <v>1</v>
      </c>
      <c r="B36" s="9" t="s">
        <v>143</v>
      </c>
      <c r="C36" s="20">
        <v>85416</v>
      </c>
      <c r="D36" s="10" t="s">
        <v>9</v>
      </c>
      <c r="E36" s="202">
        <v>38100</v>
      </c>
      <c r="F36" s="18"/>
      <c r="G36" s="18"/>
      <c r="H36" s="16"/>
      <c r="I36" s="16"/>
      <c r="J36" s="16"/>
      <c r="K36" s="116">
        <f>E36+F36+G36+H36+I36+J36</f>
        <v>38100</v>
      </c>
      <c r="L36" s="122">
        <f>C36-(E36+F36+G36+H36+I36+J36)</f>
        <v>47316</v>
      </c>
      <c r="M36" s="6"/>
    </row>
    <row r="37" spans="1:17" ht="22.8" customHeight="1" x14ac:dyDescent="0.6">
      <c r="A37" s="253" t="s">
        <v>46</v>
      </c>
      <c r="B37" s="253"/>
      <c r="C37" s="253"/>
      <c r="D37" s="253"/>
      <c r="E37" s="253"/>
      <c r="F37" s="253"/>
      <c r="G37" s="253"/>
      <c r="H37" s="253"/>
      <c r="I37" s="253"/>
      <c r="J37" s="253"/>
      <c r="K37" s="117">
        <f>K36</f>
        <v>38100</v>
      </c>
      <c r="L37" s="122">
        <f>L36</f>
        <v>47316</v>
      </c>
      <c r="M37" s="6"/>
    </row>
    <row r="38" spans="1:17" ht="20.399999999999999" customHeight="1" x14ac:dyDescent="0.6">
      <c r="C38" s="14"/>
    </row>
    <row r="39" spans="1:17" ht="11.4" customHeight="1" x14ac:dyDescent="0.6">
      <c r="C39" s="14"/>
    </row>
    <row r="40" spans="1:17" ht="21.6" customHeight="1" x14ac:dyDescent="0.6">
      <c r="A40" s="255" t="s">
        <v>103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7"/>
    </row>
    <row r="41" spans="1:17" ht="24.6" customHeight="1" x14ac:dyDescent="0.6">
      <c r="A41" s="123" t="s">
        <v>4</v>
      </c>
      <c r="B41" s="124" t="s">
        <v>1</v>
      </c>
      <c r="C41" s="125" t="s">
        <v>2</v>
      </c>
      <c r="D41" s="125" t="s">
        <v>3</v>
      </c>
      <c r="E41" s="123" t="s">
        <v>40</v>
      </c>
      <c r="F41" s="123" t="s">
        <v>41</v>
      </c>
      <c r="G41" s="123" t="s">
        <v>42</v>
      </c>
      <c r="H41" s="123" t="s">
        <v>37</v>
      </c>
      <c r="I41" s="126" t="s">
        <v>38</v>
      </c>
      <c r="J41" s="126" t="s">
        <v>43</v>
      </c>
      <c r="K41" s="115" t="s">
        <v>167</v>
      </c>
      <c r="L41" s="106" t="s">
        <v>39</v>
      </c>
      <c r="M41" s="123" t="s">
        <v>58</v>
      </c>
    </row>
    <row r="42" spans="1:17" x14ac:dyDescent="0.6">
      <c r="A42" s="282">
        <v>1</v>
      </c>
      <c r="B42" s="34" t="s">
        <v>71</v>
      </c>
      <c r="C42" s="35">
        <v>128124</v>
      </c>
      <c r="D42" s="33" t="s">
        <v>72</v>
      </c>
      <c r="E42" s="276"/>
      <c r="F42" s="277"/>
      <c r="G42" s="277"/>
      <c r="H42" s="277"/>
      <c r="I42" s="277"/>
      <c r="J42" s="277"/>
      <c r="K42" s="277"/>
      <c r="L42" s="277"/>
      <c r="M42" s="36"/>
    </row>
    <row r="43" spans="1:17" x14ac:dyDescent="0.6">
      <c r="A43" s="283"/>
      <c r="B43" s="6" t="s">
        <v>141</v>
      </c>
      <c r="C43" s="19">
        <v>15000</v>
      </c>
      <c r="D43" s="5" t="s">
        <v>73</v>
      </c>
      <c r="E43" s="156">
        <v>3520</v>
      </c>
      <c r="F43" s="156"/>
      <c r="G43" s="156"/>
      <c r="H43" s="156"/>
      <c r="I43" s="156"/>
      <c r="J43" s="156"/>
      <c r="K43" s="116">
        <f>E43+F43+G43+H43+I43+J43</f>
        <v>3520</v>
      </c>
      <c r="L43" s="107">
        <f>C43-(E43+F43+G43+H43+I43+J43)</f>
        <v>11480</v>
      </c>
      <c r="M43" s="6"/>
    </row>
    <row r="44" spans="1:17" x14ac:dyDescent="0.6">
      <c r="A44" s="283"/>
      <c r="B44" s="6" t="s">
        <v>107</v>
      </c>
      <c r="C44" s="19">
        <v>27000</v>
      </c>
      <c r="D44" s="5" t="s">
        <v>7</v>
      </c>
      <c r="E44" s="156"/>
      <c r="F44" s="156"/>
      <c r="G44" s="156"/>
      <c r="H44" s="156"/>
      <c r="I44" s="156"/>
      <c r="J44" s="156"/>
      <c r="K44" s="116">
        <f t="shared" ref="K44:K49" si="2">E44+F44+G44+H44+I44+J44</f>
        <v>0</v>
      </c>
      <c r="L44" s="107">
        <f>C44-(E44+F44+G44+H44+I44+J44)</f>
        <v>27000</v>
      </c>
      <c r="M44" s="6"/>
    </row>
    <row r="45" spans="1:17" x14ac:dyDescent="0.6">
      <c r="A45" s="283"/>
      <c r="B45" s="6" t="s">
        <v>74</v>
      </c>
      <c r="C45" s="19">
        <v>66124</v>
      </c>
      <c r="D45" s="5" t="s">
        <v>72</v>
      </c>
      <c r="E45" s="156">
        <v>20535</v>
      </c>
      <c r="F45" s="156">
        <v>14037</v>
      </c>
      <c r="G45" s="156">
        <v>2430</v>
      </c>
      <c r="H45" s="156">
        <v>1800</v>
      </c>
      <c r="I45" s="156">
        <v>3044</v>
      </c>
      <c r="J45" s="156">
        <v>3420</v>
      </c>
      <c r="K45" s="116">
        <f>E45+F45+G45+H45+I45+J45+N45+O45+P45+Q45</f>
        <v>68055</v>
      </c>
      <c r="L45" s="107">
        <f>C45-(E45+F45+G45+H45+I45+J45+N45)</f>
        <v>9509</v>
      </c>
      <c r="M45" s="6"/>
      <c r="N45" s="6">
        <v>11349</v>
      </c>
      <c r="O45" s="6">
        <v>4880</v>
      </c>
      <c r="P45" s="6">
        <v>3860</v>
      </c>
      <c r="Q45" s="6">
        <v>2700</v>
      </c>
    </row>
    <row r="46" spans="1:17" x14ac:dyDescent="0.6">
      <c r="A46" s="283"/>
      <c r="B46" s="6" t="s">
        <v>75</v>
      </c>
      <c r="C46" s="19" t="s">
        <v>90</v>
      </c>
      <c r="D46" s="5" t="s">
        <v>5</v>
      </c>
      <c r="E46" s="156"/>
      <c r="F46" s="156"/>
      <c r="G46" s="156"/>
      <c r="H46" s="156"/>
      <c r="I46" s="156"/>
      <c r="J46" s="156"/>
      <c r="K46" s="116">
        <f t="shared" si="2"/>
        <v>0</v>
      </c>
      <c r="L46" s="127" t="s">
        <v>90</v>
      </c>
      <c r="M46" s="6"/>
    </row>
    <row r="47" spans="1:17" x14ac:dyDescent="0.6">
      <c r="A47" s="283"/>
      <c r="B47" s="6" t="s">
        <v>76</v>
      </c>
      <c r="C47" s="19">
        <v>2000</v>
      </c>
      <c r="D47" s="5" t="s">
        <v>77</v>
      </c>
      <c r="E47" s="156">
        <v>320</v>
      </c>
      <c r="F47" s="156"/>
      <c r="G47" s="156"/>
      <c r="H47" s="156"/>
      <c r="I47" s="156"/>
      <c r="J47" s="156"/>
      <c r="K47" s="116">
        <f t="shared" si="2"/>
        <v>320</v>
      </c>
      <c r="L47" s="107">
        <f>C47-(E47+F47+G47+H47+I47+J47)</f>
        <v>1680</v>
      </c>
      <c r="M47" s="6"/>
    </row>
    <row r="48" spans="1:17" x14ac:dyDescent="0.6">
      <c r="A48" s="283"/>
      <c r="B48" s="6" t="s">
        <v>78</v>
      </c>
      <c r="C48" s="19">
        <v>1500</v>
      </c>
      <c r="D48" s="5" t="s">
        <v>79</v>
      </c>
      <c r="E48" s="156"/>
      <c r="F48" s="156"/>
      <c r="G48" s="156"/>
      <c r="H48" s="156"/>
      <c r="I48" s="156"/>
      <c r="J48" s="156"/>
      <c r="K48" s="116">
        <f t="shared" si="2"/>
        <v>0</v>
      </c>
      <c r="L48" s="107">
        <f>C48-(E48+F48+G48+H48+I48+J48)</f>
        <v>1500</v>
      </c>
      <c r="M48" s="6"/>
    </row>
    <row r="49" spans="1:13" x14ac:dyDescent="0.6">
      <c r="A49" s="284"/>
      <c r="B49" s="6" t="s">
        <v>80</v>
      </c>
      <c r="C49" s="19">
        <v>500</v>
      </c>
      <c r="D49" s="5" t="s">
        <v>77</v>
      </c>
      <c r="E49" s="156"/>
      <c r="F49" s="156"/>
      <c r="G49" s="156"/>
      <c r="H49" s="156"/>
      <c r="I49" s="156"/>
      <c r="J49" s="156"/>
      <c r="K49" s="116">
        <f t="shared" si="2"/>
        <v>0</v>
      </c>
      <c r="L49" s="107">
        <f>C49-(E49+F49+G49+H49+I49+J49)</f>
        <v>500</v>
      </c>
      <c r="M49" s="6"/>
    </row>
    <row r="50" spans="1:13" x14ac:dyDescent="0.6">
      <c r="A50" s="263" t="s">
        <v>47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</row>
    <row r="51" spans="1:13" x14ac:dyDescent="0.6">
      <c r="A51" s="263" t="s">
        <v>59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</row>
    <row r="52" spans="1:13" x14ac:dyDescent="0.6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3" x14ac:dyDescent="0.6">
      <c r="A53" s="2" t="s">
        <v>4</v>
      </c>
      <c r="B53" s="3" t="s">
        <v>1</v>
      </c>
      <c r="C53" s="4" t="s">
        <v>2</v>
      </c>
      <c r="D53" s="4" t="s">
        <v>3</v>
      </c>
      <c r="E53" s="2" t="s">
        <v>40</v>
      </c>
      <c r="F53" s="2" t="s">
        <v>41</v>
      </c>
      <c r="G53" s="2" t="s">
        <v>42</v>
      </c>
      <c r="H53" s="2" t="s">
        <v>37</v>
      </c>
      <c r="I53" s="11" t="s">
        <v>38</v>
      </c>
      <c r="J53" s="11" t="s">
        <v>43</v>
      </c>
      <c r="K53" s="115" t="s">
        <v>167</v>
      </c>
      <c r="L53" s="106" t="s">
        <v>39</v>
      </c>
      <c r="M53" s="2" t="s">
        <v>58</v>
      </c>
    </row>
    <row r="54" spans="1:13" x14ac:dyDescent="0.6">
      <c r="A54" s="294"/>
      <c r="B54" s="6" t="s">
        <v>81</v>
      </c>
      <c r="C54" s="19">
        <v>2000</v>
      </c>
      <c r="D54" s="5" t="s">
        <v>7</v>
      </c>
      <c r="E54" s="16"/>
      <c r="F54" s="16"/>
      <c r="G54" s="16"/>
      <c r="H54" s="16"/>
      <c r="I54" s="16"/>
      <c r="J54" s="16"/>
      <c r="K54" s="116">
        <f t="shared" ref="K54:K60" si="3">E54+F54+G54+H54+I54+J54</f>
        <v>0</v>
      </c>
      <c r="L54" s="107">
        <f>C54-(E54+F54+G54+H54+I54+J54)</f>
        <v>2000</v>
      </c>
      <c r="M54" s="5"/>
    </row>
    <row r="55" spans="1:13" x14ac:dyDescent="0.6">
      <c r="A55" s="295"/>
      <c r="B55" s="6" t="s">
        <v>82</v>
      </c>
      <c r="C55" s="19">
        <v>3000</v>
      </c>
      <c r="D55" s="5" t="s">
        <v>72</v>
      </c>
      <c r="E55" s="94">
        <v>1700</v>
      </c>
      <c r="F55" s="16"/>
      <c r="G55" s="16"/>
      <c r="H55" s="16"/>
      <c r="I55" s="16"/>
      <c r="J55" s="16"/>
      <c r="K55" s="116">
        <f t="shared" si="3"/>
        <v>1700</v>
      </c>
      <c r="L55" s="107">
        <f>C55-(E55+F55+G55+H55+I55+J55)</f>
        <v>1300</v>
      </c>
      <c r="M55" s="5"/>
    </row>
    <row r="56" spans="1:13" x14ac:dyDescent="0.6">
      <c r="A56" s="295"/>
      <c r="B56" s="6" t="s">
        <v>83</v>
      </c>
      <c r="C56" s="19" t="s">
        <v>90</v>
      </c>
      <c r="D56" s="5" t="s">
        <v>84</v>
      </c>
      <c r="E56" s="16"/>
      <c r="F56" s="16"/>
      <c r="G56" s="16"/>
      <c r="H56" s="16"/>
      <c r="I56" s="16"/>
      <c r="J56" s="16"/>
      <c r="K56" s="116">
        <f t="shared" si="3"/>
        <v>0</v>
      </c>
      <c r="L56" s="127" t="s">
        <v>90</v>
      </c>
      <c r="M56" s="5"/>
    </row>
    <row r="57" spans="1:13" x14ac:dyDescent="0.6">
      <c r="A57" s="295"/>
      <c r="B57" s="6" t="s">
        <v>85</v>
      </c>
      <c r="C57" s="19">
        <v>1000</v>
      </c>
      <c r="D57" s="5" t="s">
        <v>84</v>
      </c>
      <c r="E57" s="94"/>
      <c r="F57" s="16"/>
      <c r="G57" s="16"/>
      <c r="H57" s="16"/>
      <c r="I57" s="16"/>
      <c r="J57" s="16"/>
      <c r="K57" s="116">
        <f t="shared" si="3"/>
        <v>0</v>
      </c>
      <c r="L57" s="107">
        <f>C57-(E57+F57+G57+H57+I57+J57)</f>
        <v>1000</v>
      </c>
      <c r="M57" s="5"/>
    </row>
    <row r="58" spans="1:13" x14ac:dyDescent="0.6">
      <c r="A58" s="295"/>
      <c r="B58" s="6" t="s">
        <v>86</v>
      </c>
      <c r="C58" s="19">
        <v>10000</v>
      </c>
      <c r="D58" s="5" t="s">
        <v>87</v>
      </c>
      <c r="E58" s="94">
        <v>4112</v>
      </c>
      <c r="F58" s="16"/>
      <c r="G58" s="16"/>
      <c r="H58" s="16"/>
      <c r="I58" s="16"/>
      <c r="J58" s="16"/>
      <c r="K58" s="116">
        <f t="shared" si="3"/>
        <v>4112</v>
      </c>
      <c r="L58" s="107">
        <f>C58-(E58+F58+G58+H58+I58+J58)</f>
        <v>5888</v>
      </c>
      <c r="M58" s="5"/>
    </row>
    <row r="59" spans="1:13" x14ac:dyDescent="0.6">
      <c r="A59" s="295"/>
      <c r="B59" s="6" t="s">
        <v>88</v>
      </c>
      <c r="C59" s="19" t="s">
        <v>90</v>
      </c>
      <c r="D59" s="5" t="s">
        <v>73</v>
      </c>
      <c r="E59" s="94"/>
      <c r="F59" s="16"/>
      <c r="G59" s="16"/>
      <c r="H59" s="16"/>
      <c r="I59" s="16"/>
      <c r="J59" s="16"/>
      <c r="K59" s="116">
        <f t="shared" si="3"/>
        <v>0</v>
      </c>
      <c r="L59" s="127" t="s">
        <v>90</v>
      </c>
      <c r="M59" s="5"/>
    </row>
    <row r="60" spans="1:13" x14ac:dyDescent="0.6">
      <c r="A60" s="296"/>
      <c r="B60" s="6" t="s">
        <v>89</v>
      </c>
      <c r="C60" s="19" t="s">
        <v>90</v>
      </c>
      <c r="D60" s="5" t="s">
        <v>8</v>
      </c>
      <c r="E60" s="16"/>
      <c r="F60" s="16"/>
      <c r="G60" s="16"/>
      <c r="H60" s="16"/>
      <c r="I60" s="16"/>
      <c r="J60" s="16"/>
      <c r="K60" s="116">
        <f t="shared" si="3"/>
        <v>0</v>
      </c>
      <c r="L60" s="127" t="s">
        <v>90</v>
      </c>
      <c r="M60" s="5"/>
    </row>
    <row r="61" spans="1:13" x14ac:dyDescent="0.6">
      <c r="A61" s="43">
        <v>2</v>
      </c>
      <c r="B61" s="44" t="s">
        <v>91</v>
      </c>
      <c r="C61" s="45">
        <v>85416</v>
      </c>
      <c r="D61" s="46" t="s">
        <v>92</v>
      </c>
      <c r="E61" s="302"/>
      <c r="F61" s="303"/>
      <c r="G61" s="303"/>
      <c r="H61" s="303"/>
      <c r="I61" s="303"/>
      <c r="J61" s="303"/>
      <c r="K61" s="303"/>
      <c r="L61" s="303"/>
      <c r="M61" s="304"/>
    </row>
    <row r="62" spans="1:13" x14ac:dyDescent="0.6">
      <c r="A62" s="47"/>
      <c r="B62" s="6" t="s">
        <v>93</v>
      </c>
      <c r="C62" s="19">
        <v>25000</v>
      </c>
      <c r="D62" s="5" t="s">
        <v>92</v>
      </c>
      <c r="E62" s="156">
        <v>25000</v>
      </c>
      <c r="F62" s="156"/>
      <c r="G62" s="156"/>
      <c r="H62" s="156"/>
      <c r="I62" s="156"/>
      <c r="J62" s="16"/>
      <c r="K62" s="116">
        <f t="shared" ref="K62:K67" si="4">E62+F62+G62+H62+I62+J62</f>
        <v>25000</v>
      </c>
      <c r="L62" s="107">
        <f t="shared" ref="L62:L67" si="5">C62-(E62+F62+G62+H62+I62+J62)</f>
        <v>0</v>
      </c>
      <c r="M62" s="5"/>
    </row>
    <row r="63" spans="1:13" x14ac:dyDescent="0.6">
      <c r="A63" s="47"/>
      <c r="B63" s="6" t="s">
        <v>142</v>
      </c>
      <c r="C63" s="19">
        <v>22416</v>
      </c>
      <c r="D63" s="5" t="s">
        <v>6</v>
      </c>
      <c r="E63" s="156"/>
      <c r="F63" s="156"/>
      <c r="G63" s="156"/>
      <c r="H63" s="156"/>
      <c r="I63" s="156"/>
      <c r="J63" s="16"/>
      <c r="K63" s="116">
        <f t="shared" si="4"/>
        <v>0</v>
      </c>
      <c r="L63" s="107">
        <f t="shared" si="5"/>
        <v>22416</v>
      </c>
      <c r="M63" s="5"/>
    </row>
    <row r="64" spans="1:13" x14ac:dyDescent="0.6">
      <c r="A64" s="47"/>
      <c r="B64" s="9" t="s">
        <v>94</v>
      </c>
      <c r="C64" s="20">
        <v>2000</v>
      </c>
      <c r="D64" s="10" t="s">
        <v>7</v>
      </c>
      <c r="E64" s="203">
        <v>839</v>
      </c>
      <c r="F64" s="203"/>
      <c r="G64" s="203"/>
      <c r="H64" s="203"/>
      <c r="I64" s="203"/>
      <c r="J64" s="18"/>
      <c r="K64" s="131">
        <f t="shared" si="4"/>
        <v>839</v>
      </c>
      <c r="L64" s="128">
        <f t="shared" si="5"/>
        <v>1161</v>
      </c>
      <c r="M64" s="5"/>
    </row>
    <row r="65" spans="1:16" x14ac:dyDescent="0.6">
      <c r="A65" s="47"/>
      <c r="B65" s="6" t="s">
        <v>98</v>
      </c>
      <c r="C65" s="19">
        <v>20000</v>
      </c>
      <c r="D65" s="5" t="s">
        <v>92</v>
      </c>
      <c r="E65" s="156">
        <v>330</v>
      </c>
      <c r="F65" s="204">
        <v>1817.5</v>
      </c>
      <c r="G65" s="156">
        <v>17150</v>
      </c>
      <c r="H65" s="156">
        <v>5300</v>
      </c>
      <c r="I65" s="156">
        <v>960</v>
      </c>
      <c r="J65" s="16"/>
      <c r="K65" s="199">
        <f t="shared" si="4"/>
        <v>25557.5</v>
      </c>
      <c r="L65" s="129">
        <f t="shared" si="5"/>
        <v>-5557.5</v>
      </c>
      <c r="M65" s="102"/>
    </row>
    <row r="66" spans="1:16" x14ac:dyDescent="0.6">
      <c r="A66" s="47"/>
      <c r="B66" s="6" t="s">
        <v>95</v>
      </c>
      <c r="C66" s="19">
        <v>4000</v>
      </c>
      <c r="D66" s="5" t="s">
        <v>7</v>
      </c>
      <c r="E66" s="156"/>
      <c r="F66" s="156"/>
      <c r="G66" s="156"/>
      <c r="H66" s="156"/>
      <c r="I66" s="156"/>
      <c r="J66" s="16"/>
      <c r="K66" s="116">
        <f t="shared" si="4"/>
        <v>0</v>
      </c>
      <c r="L66" s="122">
        <f t="shared" si="5"/>
        <v>4000</v>
      </c>
      <c r="M66" s="5"/>
    </row>
    <row r="67" spans="1:16" x14ac:dyDescent="0.6">
      <c r="A67" s="48"/>
      <c r="B67" s="6" t="s">
        <v>96</v>
      </c>
      <c r="C67" s="19">
        <v>12000</v>
      </c>
      <c r="D67" s="5" t="s">
        <v>7</v>
      </c>
      <c r="E67" s="156">
        <v>1830</v>
      </c>
      <c r="F67" s="156">
        <v>5730</v>
      </c>
      <c r="G67" s="156"/>
      <c r="H67" s="156"/>
      <c r="I67" s="156"/>
      <c r="J67" s="16"/>
      <c r="K67" s="116">
        <f t="shared" si="4"/>
        <v>7560</v>
      </c>
      <c r="L67" s="122">
        <f t="shared" si="5"/>
        <v>4440</v>
      </c>
      <c r="M67" s="5"/>
    </row>
    <row r="68" spans="1:16" x14ac:dyDescent="0.6">
      <c r="A68" s="37">
        <v>3</v>
      </c>
      <c r="B68" s="38" t="s">
        <v>97</v>
      </c>
      <c r="C68" s="39" t="s">
        <v>90</v>
      </c>
      <c r="D68" s="37" t="s">
        <v>8</v>
      </c>
      <c r="E68" s="87"/>
      <c r="F68" s="88"/>
      <c r="G68" s="88"/>
      <c r="H68" s="88"/>
      <c r="I68" s="88"/>
      <c r="J68" s="88"/>
      <c r="K68" s="88"/>
      <c r="L68" s="88"/>
      <c r="M68" s="89"/>
    </row>
    <row r="69" spans="1:16" x14ac:dyDescent="0.6">
      <c r="A69" s="278">
        <v>4</v>
      </c>
      <c r="B69" s="41" t="s">
        <v>140</v>
      </c>
      <c r="C69" s="42">
        <v>44000</v>
      </c>
      <c r="D69" s="40" t="s">
        <v>92</v>
      </c>
      <c r="E69" s="305"/>
      <c r="F69" s="306"/>
      <c r="G69" s="306"/>
      <c r="H69" s="306"/>
      <c r="I69" s="306"/>
      <c r="J69" s="306"/>
      <c r="K69" s="306"/>
      <c r="L69" s="306"/>
      <c r="M69" s="307"/>
      <c r="P69" s="49"/>
    </row>
    <row r="70" spans="1:16" x14ac:dyDescent="0.6">
      <c r="A70" s="279"/>
      <c r="B70" s="6" t="s">
        <v>100</v>
      </c>
      <c r="C70" s="26">
        <v>10000</v>
      </c>
      <c r="D70" s="5" t="s">
        <v>19</v>
      </c>
      <c r="E70" s="16"/>
      <c r="F70" s="16"/>
      <c r="G70" s="16"/>
      <c r="H70" s="16"/>
      <c r="I70" s="16"/>
      <c r="J70" s="16"/>
      <c r="K70" s="116">
        <f>E70+F70+G70+H70+I70+J70</f>
        <v>0</v>
      </c>
      <c r="L70" s="110">
        <f>C70-(E70+F70+G70+H70+I70+J70)</f>
        <v>10000</v>
      </c>
      <c r="M70" s="5"/>
    </row>
    <row r="71" spans="1:16" x14ac:dyDescent="0.6">
      <c r="A71" s="279"/>
      <c r="B71" s="6" t="s">
        <v>101</v>
      </c>
      <c r="C71" s="26">
        <v>25000</v>
      </c>
      <c r="D71" s="5" t="s">
        <v>99</v>
      </c>
      <c r="E71" s="16"/>
      <c r="F71" s="16"/>
      <c r="G71" s="16"/>
      <c r="H71" s="16"/>
      <c r="I71" s="16"/>
      <c r="J71" s="16"/>
      <c r="K71" s="116">
        <f>E71+F71+G71+H71+I71+J71</f>
        <v>0</v>
      </c>
      <c r="L71" s="130">
        <f>C71-(E71+F71+G71+H71+I71+J71)</f>
        <v>25000</v>
      </c>
      <c r="M71" s="5"/>
    </row>
    <row r="72" spans="1:16" x14ac:dyDescent="0.6">
      <c r="A72" s="280"/>
      <c r="B72" s="6" t="s">
        <v>102</v>
      </c>
      <c r="C72" s="26">
        <v>9000</v>
      </c>
      <c r="D72" s="5" t="s">
        <v>9</v>
      </c>
      <c r="E72" s="94">
        <v>9000</v>
      </c>
      <c r="F72" s="16"/>
      <c r="G72" s="16"/>
      <c r="H72" s="16"/>
      <c r="I72" s="16"/>
      <c r="J72" s="16"/>
      <c r="K72" s="116">
        <f>E72+F72+G72+H72+I72+J72</f>
        <v>9000</v>
      </c>
      <c r="L72" s="122">
        <f>C72-(E72+F72+G72+H72+I72+J72)</f>
        <v>0</v>
      </c>
      <c r="M72" s="2" t="s">
        <v>221</v>
      </c>
    </row>
    <row r="73" spans="1:16" x14ac:dyDescent="0.6">
      <c r="A73" s="253" t="s">
        <v>48</v>
      </c>
      <c r="B73" s="253"/>
      <c r="C73" s="253"/>
      <c r="D73" s="253"/>
      <c r="E73" s="253"/>
      <c r="F73" s="253"/>
      <c r="G73" s="253"/>
      <c r="H73" s="253"/>
      <c r="I73" s="253"/>
      <c r="J73" s="253"/>
      <c r="K73" s="200">
        <f>K43+K45+K58+K65+K72+K55+K47+K44+K46+K48+K49+K54+K56+K57+K59+K60+K62+K63+K64+K66+K67+K70</f>
        <v>145663.5</v>
      </c>
      <c r="L73" s="184">
        <f>L43+L44+L45+L47+L48+L49+L54+L55+L57+L58+L62+L63+L64+L65+L66+L67+L70+L71+L72</f>
        <v>123316.5</v>
      </c>
      <c r="M73" s="5"/>
      <c r="N73" s="49"/>
    </row>
    <row r="77" spans="1:16" ht="33.6" x14ac:dyDescent="0.95">
      <c r="A77" s="299" t="s">
        <v>57</v>
      </c>
      <c r="B77" s="299"/>
      <c r="C77" s="299"/>
      <c r="D77" s="299"/>
      <c r="E77" s="299"/>
      <c r="F77" s="299"/>
      <c r="G77" s="299"/>
      <c r="H77" s="299"/>
      <c r="I77" s="104"/>
      <c r="J77" s="104"/>
      <c r="K77" s="104"/>
      <c r="L77" s="104"/>
    </row>
    <row r="78" spans="1:16" ht="27" x14ac:dyDescent="0.75">
      <c r="A78" s="267" t="s">
        <v>49</v>
      </c>
      <c r="B78" s="267"/>
      <c r="C78" s="267" t="s">
        <v>50</v>
      </c>
      <c r="D78" s="267"/>
      <c r="E78" s="267" t="s">
        <v>51</v>
      </c>
      <c r="F78" s="267"/>
      <c r="G78" s="267" t="s">
        <v>39</v>
      </c>
      <c r="H78" s="267"/>
    </row>
    <row r="79" spans="1:16" ht="27" x14ac:dyDescent="0.75">
      <c r="A79" s="21">
        <v>1</v>
      </c>
      <c r="B79" s="22" t="s">
        <v>52</v>
      </c>
      <c r="C79" s="285">
        <v>468496</v>
      </c>
      <c r="D79" s="285"/>
      <c r="E79" s="286">
        <f>E6+F6+G6+H6+I6+J6+E7+F7+G7+H7+I7+J7+E8+F8+G8+H8+I8+J8+E9+F9+G9+H9+I9+J9+E10+F10+G10+H10+I10+J10+E11+F11+G11+H11+I11+J11+E12+F12+G12+H12+I12+J12+E13+F13+G13+H13+I13+J13+E14+F14+G14+H14+I14+J14+E15+F15+G15+H15+I15+J15+E16+F16+G16+H16+I16+J16+E17+F17+G17+H17+I17+J17+E18+F18+G18+H18+I18+J18+E19+F19+G19+H19+I19+J19+E20+F20+G20+H20+I20+J20</f>
        <v>328997</v>
      </c>
      <c r="F79" s="286"/>
      <c r="G79" s="289">
        <f>L21</f>
        <v>139499</v>
      </c>
      <c r="H79" s="289"/>
    </row>
    <row r="80" spans="1:16" ht="27" x14ac:dyDescent="0.75">
      <c r="A80" s="21">
        <v>2</v>
      </c>
      <c r="B80" s="22" t="s">
        <v>53</v>
      </c>
      <c r="C80" s="285">
        <f>C30</f>
        <v>42708</v>
      </c>
      <c r="D80" s="285"/>
      <c r="E80" s="286">
        <f>E30+F30+G30+H30+I30+J30</f>
        <v>25854</v>
      </c>
      <c r="F80" s="286"/>
      <c r="G80" s="289">
        <f>L31</f>
        <v>16854</v>
      </c>
      <c r="H80" s="289"/>
    </row>
    <row r="81" spans="1:16" ht="27" x14ac:dyDescent="0.75">
      <c r="A81" s="21">
        <v>3</v>
      </c>
      <c r="B81" s="22" t="s">
        <v>54</v>
      </c>
      <c r="C81" s="264">
        <f>C36</f>
        <v>85416</v>
      </c>
      <c r="D81" s="264"/>
      <c r="E81" s="286">
        <f>E36+F36+G36+H36+I36+J36</f>
        <v>38100</v>
      </c>
      <c r="F81" s="286"/>
      <c r="G81" s="287">
        <f>L37</f>
        <v>47316</v>
      </c>
      <c r="H81" s="288"/>
    </row>
    <row r="82" spans="1:16" ht="27" x14ac:dyDescent="0.75">
      <c r="A82" s="21">
        <v>4</v>
      </c>
      <c r="B82" s="22" t="s">
        <v>55</v>
      </c>
      <c r="C82" s="264">
        <v>257540</v>
      </c>
      <c r="D82" s="264"/>
      <c r="E82" s="268">
        <f>E43+F43+G43+H43+I43+J43+E44+F44+G44+H44+I44+J44+E45+F45+G45+H45+I45+J45+E46+F46+G46+H46+I46+J46+E47+F47+G47+H47+I47+J47+E48+F48+G48+H48+I48+J48+E49+F49+G49+H49+I49+J49+E54+F54+G54+H54+I54+J54+E55+F55+G55+H55+I55+J55+E56+F56+G56+H56+I56+J56+E57+F57+G57+H57+I57+J57+E58+F58+G58+H58+I58+J58+E59+F59+G59+H59+I59+J59+E60+F60+G60+H60+I60+J60+E62+F62+G62+H62+I62+J62+E63+F63+G63+H63+I63+J63+E64+F64+G64+H64+I64+J64+E65+F65+G65+H65+I65+J65+E66+F66+G66+H66+I66+J66+E67+F67+G67+H67+I67+J67+E70+F70+G70+H70+I70+J70+E71+F71+G71+H71+I71+J71+E72+F72+G72+H72+I72+J72+N45+O45+P45+Q45</f>
        <v>145663.5</v>
      </c>
      <c r="F82" s="269"/>
      <c r="G82" s="281">
        <f>L73</f>
        <v>123316.5</v>
      </c>
      <c r="H82" s="281"/>
    </row>
    <row r="83" spans="1:16" ht="25.8" customHeight="1" x14ac:dyDescent="0.75">
      <c r="A83" s="265" t="s">
        <v>56</v>
      </c>
      <c r="B83" s="265"/>
      <c r="C83" s="266">
        <f>C79+C80+C81+C82</f>
        <v>854160</v>
      </c>
      <c r="D83" s="266"/>
      <c r="E83" s="266">
        <f>E79+E80+E81+E82</f>
        <v>538614.5</v>
      </c>
      <c r="F83" s="267"/>
      <c r="G83" s="266">
        <f>G79+G80+G81+G82</f>
        <v>326985.5</v>
      </c>
      <c r="H83" s="266"/>
    </row>
    <row r="87" spans="1:16" x14ac:dyDescent="0.6">
      <c r="A87" s="258" t="s">
        <v>66</v>
      </c>
      <c r="B87" s="258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</row>
    <row r="88" spans="1:16" x14ac:dyDescent="0.6">
      <c r="A88" s="143" t="s">
        <v>4</v>
      </c>
      <c r="B88" s="144" t="s">
        <v>1</v>
      </c>
      <c r="C88" s="145" t="s">
        <v>2</v>
      </c>
      <c r="D88" s="145" t="s">
        <v>3</v>
      </c>
      <c r="E88" s="143" t="s">
        <v>40</v>
      </c>
      <c r="F88" s="143" t="s">
        <v>41</v>
      </c>
      <c r="G88" s="143" t="s">
        <v>42</v>
      </c>
      <c r="H88" s="143" t="s">
        <v>37</v>
      </c>
      <c r="I88" s="146" t="s">
        <v>38</v>
      </c>
      <c r="J88" s="146" t="s">
        <v>43</v>
      </c>
      <c r="K88" s="141" t="s">
        <v>167</v>
      </c>
      <c r="L88" s="140" t="s">
        <v>39</v>
      </c>
      <c r="M88" s="142" t="s">
        <v>58</v>
      </c>
    </row>
    <row r="89" spans="1:16" ht="21" customHeight="1" x14ac:dyDescent="0.6">
      <c r="A89" s="259" t="s">
        <v>32</v>
      </c>
      <c r="B89" s="260"/>
      <c r="C89" s="260"/>
      <c r="D89" s="261"/>
      <c r="E89" s="261"/>
      <c r="F89" s="261"/>
      <c r="G89" s="261"/>
      <c r="H89" s="261"/>
      <c r="I89" s="261"/>
      <c r="J89" s="261"/>
      <c r="K89" s="261"/>
      <c r="L89" s="261"/>
      <c r="M89" s="262"/>
    </row>
    <row r="90" spans="1:16" x14ac:dyDescent="0.6">
      <c r="A90" s="310">
        <v>1</v>
      </c>
      <c r="B90" s="28" t="s">
        <v>68</v>
      </c>
      <c r="C90" s="312">
        <v>41940</v>
      </c>
      <c r="D90" s="297" t="s">
        <v>19</v>
      </c>
      <c r="E90" s="316">
        <v>12980</v>
      </c>
      <c r="F90" s="316">
        <v>4030</v>
      </c>
      <c r="G90" s="316">
        <v>5040</v>
      </c>
      <c r="H90" s="316">
        <v>5130</v>
      </c>
      <c r="I90" s="316">
        <v>1794</v>
      </c>
      <c r="J90" s="316">
        <v>2000</v>
      </c>
      <c r="K90" s="238">
        <f>E90+F90+G90+H90+I90+J90+N91+O91+P91</f>
        <v>34624</v>
      </c>
      <c r="L90" s="247">
        <f>C90-(E90+F90+G90+H90+I90+J90+N91)</f>
        <v>7766</v>
      </c>
      <c r="M90" s="308"/>
      <c r="O90" s="1" t="s">
        <v>222</v>
      </c>
    </row>
    <row r="91" spans="1:16" x14ac:dyDescent="0.6">
      <c r="A91" s="311"/>
      <c r="B91" s="29" t="s">
        <v>69</v>
      </c>
      <c r="C91" s="313"/>
      <c r="D91" s="298"/>
      <c r="E91" s="317"/>
      <c r="F91" s="317"/>
      <c r="G91" s="317"/>
      <c r="H91" s="317"/>
      <c r="I91" s="317"/>
      <c r="J91" s="317"/>
      <c r="K91" s="239"/>
      <c r="L91" s="248"/>
      <c r="M91" s="309"/>
      <c r="N91" s="6">
        <v>3200</v>
      </c>
      <c r="O91" s="6">
        <v>250</v>
      </c>
      <c r="P91" s="6">
        <v>200</v>
      </c>
    </row>
    <row r="92" spans="1:16" x14ac:dyDescent="0.6">
      <c r="A92" s="5">
        <v>2</v>
      </c>
      <c r="B92" s="27" t="s">
        <v>104</v>
      </c>
      <c r="C92" s="30">
        <v>150690</v>
      </c>
      <c r="D92" s="5" t="s">
        <v>6</v>
      </c>
      <c r="E92" s="156">
        <v>1000</v>
      </c>
      <c r="F92" s="205">
        <v>28800</v>
      </c>
      <c r="G92" s="156">
        <v>60000</v>
      </c>
      <c r="H92" s="156">
        <v>5860</v>
      </c>
      <c r="I92" s="156">
        <v>3060</v>
      </c>
      <c r="J92" s="156">
        <v>27200</v>
      </c>
      <c r="K92" s="116">
        <f>E92+F92+G92+H92+I92+J92+N92+O92</f>
        <v>127620</v>
      </c>
      <c r="L92" s="107">
        <f>C92-K92</f>
        <v>23070</v>
      </c>
      <c r="M92" s="6"/>
      <c r="N92" s="6">
        <v>1400</v>
      </c>
      <c r="O92" s="6">
        <v>300</v>
      </c>
      <c r="P92" s="6"/>
    </row>
    <row r="93" spans="1:16" x14ac:dyDescent="0.6">
      <c r="A93" s="5">
        <v>3</v>
      </c>
      <c r="B93" s="27" t="s">
        <v>105</v>
      </c>
      <c r="C93" s="19">
        <v>156450</v>
      </c>
      <c r="D93" s="5" t="s">
        <v>106</v>
      </c>
      <c r="E93" s="156">
        <v>111490</v>
      </c>
      <c r="F93" s="156">
        <v>41730</v>
      </c>
      <c r="G93" s="156"/>
      <c r="H93" s="156"/>
      <c r="I93" s="156"/>
      <c r="J93" s="156"/>
      <c r="K93" s="116">
        <f>E93+F93+G93+H93+I93+J93</f>
        <v>153220</v>
      </c>
      <c r="L93" s="107">
        <f>C93-(E93+F93+G93+H93+I93+J93)</f>
        <v>3230</v>
      </c>
      <c r="M93" s="6"/>
    </row>
    <row r="94" spans="1:16" x14ac:dyDescent="0.6">
      <c r="A94" s="5">
        <v>4</v>
      </c>
      <c r="B94" s="6" t="s">
        <v>30</v>
      </c>
      <c r="C94" s="19">
        <v>21150</v>
      </c>
      <c r="D94" s="5" t="s">
        <v>31</v>
      </c>
      <c r="E94" s="156">
        <v>13415</v>
      </c>
      <c r="F94" s="156"/>
      <c r="G94" s="156"/>
      <c r="H94" s="156"/>
      <c r="I94" s="156"/>
      <c r="J94" s="156"/>
      <c r="K94" s="116">
        <f>E94+F94+G94+H94+I94+J94</f>
        <v>13415</v>
      </c>
      <c r="L94" s="107">
        <f>C94-(E94+F94+G94+H94+I94+J94)</f>
        <v>7735</v>
      </c>
      <c r="M94" s="6"/>
    </row>
    <row r="95" spans="1:16" x14ac:dyDescent="0.6">
      <c r="A95" s="253" t="s">
        <v>44</v>
      </c>
      <c r="B95" s="253"/>
      <c r="C95" s="253"/>
      <c r="D95" s="253"/>
      <c r="E95" s="253"/>
      <c r="F95" s="253"/>
      <c r="G95" s="253"/>
      <c r="H95" s="253"/>
      <c r="I95" s="253"/>
      <c r="J95" s="253"/>
      <c r="K95" s="117">
        <f>K90+K92+K93+K94</f>
        <v>328879</v>
      </c>
      <c r="L95" s="107">
        <f>L90+L92+L93+L94</f>
        <v>41801</v>
      </c>
      <c r="M95" s="6"/>
    </row>
    <row r="98" spans="1:20" x14ac:dyDescent="0.6">
      <c r="A98" s="217" t="s">
        <v>108</v>
      </c>
      <c r="B98" s="218"/>
      <c r="C98" s="136" t="s">
        <v>169</v>
      </c>
      <c r="D98" s="300">
        <f>SUM(C101:C154)</f>
        <v>246859.45</v>
      </c>
      <c r="E98" s="301"/>
      <c r="F98" s="137" t="s">
        <v>109</v>
      </c>
      <c r="G98" s="196"/>
      <c r="H98" s="195"/>
      <c r="I98" s="195"/>
      <c r="J98" s="12"/>
      <c r="K98" s="133"/>
    </row>
    <row r="99" spans="1:20" x14ac:dyDescent="0.6">
      <c r="A99" s="219"/>
      <c r="B99" s="220"/>
      <c r="C99" s="134" t="s">
        <v>388</v>
      </c>
      <c r="D99" s="240">
        <f>213540-(D98)</f>
        <v>-33319.450000000012</v>
      </c>
      <c r="E99" s="240"/>
      <c r="F99" s="197" t="s">
        <v>109</v>
      </c>
      <c r="G99" s="196"/>
      <c r="H99" s="195"/>
      <c r="I99" s="195"/>
      <c r="J99" s="12"/>
      <c r="K99" s="133"/>
      <c r="N99" s="241" t="s">
        <v>156</v>
      </c>
      <c r="O99" s="242"/>
      <c r="P99" s="242"/>
      <c r="Q99" s="243"/>
      <c r="R99" s="138" t="s">
        <v>170</v>
      </c>
      <c r="S99" s="149">
        <f>R102+R103+R104+R105+R106+R107+R108+R109+R110+R111+R112+R113</f>
        <v>272301</v>
      </c>
      <c r="T99" s="139" t="s">
        <v>109</v>
      </c>
    </row>
    <row r="100" spans="1:20" ht="28.8" customHeight="1" x14ac:dyDescent="0.6">
      <c r="A100" s="23" t="s">
        <v>4</v>
      </c>
      <c r="B100" s="24" t="s">
        <v>1</v>
      </c>
      <c r="C100" s="25" t="s">
        <v>177</v>
      </c>
      <c r="D100" s="185" t="s">
        <v>3</v>
      </c>
      <c r="E100" s="188"/>
      <c r="F100" s="12"/>
      <c r="G100" s="12"/>
      <c r="H100" s="12"/>
      <c r="I100" s="100"/>
      <c r="J100" s="100"/>
      <c r="K100" s="100"/>
      <c r="N100" s="244"/>
      <c r="O100" s="245"/>
      <c r="P100" s="245"/>
      <c r="Q100" s="246"/>
      <c r="R100" s="147" t="s">
        <v>39</v>
      </c>
      <c r="S100" s="148">
        <f>420000-S99</f>
        <v>147699</v>
      </c>
      <c r="T100" s="135" t="s">
        <v>109</v>
      </c>
    </row>
    <row r="101" spans="1:20" x14ac:dyDescent="0.6">
      <c r="A101" s="5">
        <v>1</v>
      </c>
      <c r="B101" s="6" t="s">
        <v>145</v>
      </c>
      <c r="C101" s="162">
        <v>1000</v>
      </c>
      <c r="D101" s="180" t="s">
        <v>194</v>
      </c>
      <c r="E101" s="189"/>
      <c r="N101" s="2" t="s">
        <v>4</v>
      </c>
      <c r="O101" s="228" t="s">
        <v>157</v>
      </c>
      <c r="P101" s="229"/>
      <c r="Q101" s="230"/>
      <c r="R101" s="25" t="s">
        <v>158</v>
      </c>
    </row>
    <row r="102" spans="1:20" x14ac:dyDescent="0.6">
      <c r="A102" s="5">
        <v>2</v>
      </c>
      <c r="B102" s="6" t="s">
        <v>144</v>
      </c>
      <c r="C102" s="162">
        <v>3500</v>
      </c>
      <c r="D102" s="180" t="s">
        <v>194</v>
      </c>
      <c r="E102" s="189"/>
      <c r="N102" s="5">
        <v>1</v>
      </c>
      <c r="O102" s="231" t="s">
        <v>182</v>
      </c>
      <c r="P102" s="232"/>
      <c r="Q102" s="233"/>
      <c r="R102" s="95">
        <v>21579</v>
      </c>
    </row>
    <row r="103" spans="1:20" x14ac:dyDescent="0.6">
      <c r="A103" s="5">
        <v>3</v>
      </c>
      <c r="B103" s="6" t="s">
        <v>149</v>
      </c>
      <c r="C103" s="162">
        <v>4000</v>
      </c>
      <c r="D103" s="180" t="s">
        <v>194</v>
      </c>
      <c r="E103" s="189"/>
      <c r="N103" s="5">
        <v>2</v>
      </c>
      <c r="O103" s="225" t="s">
        <v>183</v>
      </c>
      <c r="P103" s="226"/>
      <c r="Q103" s="227"/>
      <c r="R103" s="95">
        <v>34645</v>
      </c>
    </row>
    <row r="104" spans="1:20" x14ac:dyDescent="0.6">
      <c r="A104" s="5">
        <v>4</v>
      </c>
      <c r="B104" s="6" t="s">
        <v>146</v>
      </c>
      <c r="C104" s="95">
        <v>500</v>
      </c>
      <c r="D104" s="180" t="s">
        <v>13</v>
      </c>
      <c r="E104" s="189"/>
      <c r="N104" s="5">
        <v>3</v>
      </c>
      <c r="O104" s="224" t="s">
        <v>184</v>
      </c>
      <c r="P104" s="224"/>
      <c r="Q104" s="224"/>
      <c r="R104" s="16">
        <v>33356</v>
      </c>
    </row>
    <row r="105" spans="1:20" x14ac:dyDescent="0.6">
      <c r="A105" s="5">
        <v>5</v>
      </c>
      <c r="B105" s="6" t="s">
        <v>152</v>
      </c>
      <c r="C105" s="95">
        <v>10000</v>
      </c>
      <c r="D105" s="180" t="s">
        <v>77</v>
      </c>
      <c r="E105" s="190"/>
      <c r="N105" s="5">
        <v>4</v>
      </c>
      <c r="O105" s="224" t="s">
        <v>185</v>
      </c>
      <c r="P105" s="224"/>
      <c r="Q105" s="224"/>
      <c r="R105" s="16">
        <v>35113</v>
      </c>
    </row>
    <row r="106" spans="1:20" x14ac:dyDescent="0.6">
      <c r="A106" s="5">
        <v>6</v>
      </c>
      <c r="B106" s="6" t="s">
        <v>154</v>
      </c>
      <c r="C106" s="162">
        <v>3980</v>
      </c>
      <c r="D106" s="180" t="s">
        <v>72</v>
      </c>
      <c r="E106" s="189"/>
      <c r="N106" s="5">
        <v>5</v>
      </c>
      <c r="O106" s="224" t="s">
        <v>325</v>
      </c>
      <c r="P106" s="224"/>
      <c r="Q106" s="224"/>
      <c r="R106" s="16">
        <v>38646</v>
      </c>
      <c r="S106" s="173"/>
    </row>
    <row r="107" spans="1:20" x14ac:dyDescent="0.6">
      <c r="A107" s="5">
        <v>7</v>
      </c>
      <c r="B107" s="6" t="s">
        <v>153</v>
      </c>
      <c r="C107" s="162">
        <v>24800</v>
      </c>
      <c r="D107" s="180" t="s">
        <v>72</v>
      </c>
      <c r="E107" s="190"/>
      <c r="N107" s="5">
        <v>6</v>
      </c>
      <c r="O107" s="224" t="s">
        <v>371</v>
      </c>
      <c r="P107" s="224"/>
      <c r="Q107" s="224"/>
      <c r="R107" s="16">
        <v>31847</v>
      </c>
    </row>
    <row r="108" spans="1:20" x14ac:dyDescent="0.6">
      <c r="A108" s="5">
        <v>8</v>
      </c>
      <c r="B108" s="6" t="s">
        <v>209</v>
      </c>
      <c r="C108" s="95">
        <v>44840</v>
      </c>
      <c r="D108" s="180" t="s">
        <v>77</v>
      </c>
      <c r="E108" s="190"/>
      <c r="N108" s="5">
        <v>7</v>
      </c>
      <c r="O108" s="224" t="s">
        <v>361</v>
      </c>
      <c r="P108" s="224"/>
      <c r="Q108" s="224"/>
      <c r="R108" s="16">
        <v>19494</v>
      </c>
    </row>
    <row r="109" spans="1:20" x14ac:dyDescent="0.6">
      <c r="A109" s="5">
        <v>9</v>
      </c>
      <c r="B109" s="6" t="s">
        <v>151</v>
      </c>
      <c r="C109" s="95">
        <v>300</v>
      </c>
      <c r="D109" s="180" t="s">
        <v>7</v>
      </c>
      <c r="E109" s="190"/>
      <c r="N109" s="5">
        <v>8</v>
      </c>
      <c r="O109" s="224" t="s">
        <v>390</v>
      </c>
      <c r="P109" s="224"/>
      <c r="Q109" s="224"/>
      <c r="R109" s="16">
        <v>23200</v>
      </c>
    </row>
    <row r="110" spans="1:20" x14ac:dyDescent="0.6">
      <c r="A110" s="5">
        <v>10</v>
      </c>
      <c r="B110" s="6" t="s">
        <v>147</v>
      </c>
      <c r="C110" s="96">
        <v>2160</v>
      </c>
      <c r="D110" s="180" t="s">
        <v>31</v>
      </c>
      <c r="E110" s="189"/>
      <c r="N110" s="5">
        <v>9</v>
      </c>
      <c r="O110" s="224" t="s">
        <v>391</v>
      </c>
      <c r="P110" s="224"/>
      <c r="Q110" s="224"/>
      <c r="R110" s="16">
        <v>34421</v>
      </c>
    </row>
    <row r="111" spans="1:20" x14ac:dyDescent="0.6">
      <c r="A111" s="5">
        <v>11</v>
      </c>
      <c r="B111" s="6" t="s">
        <v>148</v>
      </c>
      <c r="C111" s="96">
        <v>2040</v>
      </c>
      <c r="D111" s="180" t="s">
        <v>19</v>
      </c>
      <c r="E111" s="189"/>
      <c r="N111" s="5">
        <v>10</v>
      </c>
      <c r="O111" s="224"/>
      <c r="P111" s="224"/>
      <c r="Q111" s="224"/>
      <c r="R111" s="6"/>
    </row>
    <row r="112" spans="1:20" x14ac:dyDescent="0.6">
      <c r="A112" s="5">
        <v>12</v>
      </c>
      <c r="B112" s="6" t="s">
        <v>150</v>
      </c>
      <c r="C112" s="95">
        <v>700</v>
      </c>
      <c r="D112" s="180" t="s">
        <v>31</v>
      </c>
      <c r="E112" s="191"/>
      <c r="N112" s="5">
        <v>11</v>
      </c>
      <c r="O112" s="224"/>
      <c r="P112" s="224"/>
      <c r="Q112" s="224"/>
      <c r="R112" s="6"/>
    </row>
    <row r="113" spans="1:26" x14ac:dyDescent="0.6">
      <c r="A113" s="5">
        <v>13</v>
      </c>
      <c r="B113" s="6" t="s">
        <v>179</v>
      </c>
      <c r="C113" s="97">
        <v>700</v>
      </c>
      <c r="D113" s="180" t="s">
        <v>31</v>
      </c>
      <c r="E113" s="191"/>
      <c r="L113" s="7"/>
      <c r="M113" s="7"/>
      <c r="N113" s="5">
        <v>12</v>
      </c>
      <c r="O113" s="224"/>
      <c r="P113" s="224"/>
      <c r="Q113" s="224"/>
      <c r="R113" s="6"/>
    </row>
    <row r="114" spans="1:26" x14ac:dyDescent="0.6">
      <c r="A114" s="5">
        <v>14</v>
      </c>
      <c r="B114" s="6" t="s">
        <v>159</v>
      </c>
      <c r="C114" s="165">
        <v>1080</v>
      </c>
      <c r="D114" s="180" t="s">
        <v>9</v>
      </c>
      <c r="E114" s="189"/>
    </row>
    <row r="115" spans="1:26" x14ac:dyDescent="0.6">
      <c r="A115" s="5">
        <v>15</v>
      </c>
      <c r="B115" s="6" t="s">
        <v>160</v>
      </c>
      <c r="C115" s="165">
        <v>24800</v>
      </c>
      <c r="D115" s="180" t="s">
        <v>72</v>
      </c>
      <c r="E115" s="189"/>
    </row>
    <row r="116" spans="1:26" x14ac:dyDescent="0.6">
      <c r="A116" s="5">
        <v>16</v>
      </c>
      <c r="B116" s="6" t="s">
        <v>180</v>
      </c>
      <c r="C116" s="96">
        <v>700</v>
      </c>
      <c r="D116" s="180" t="s">
        <v>9</v>
      </c>
      <c r="E116" s="192"/>
    </row>
    <row r="117" spans="1:26" x14ac:dyDescent="0.6">
      <c r="A117" s="5">
        <v>17</v>
      </c>
      <c r="B117" s="6" t="s">
        <v>161</v>
      </c>
      <c r="C117" s="162">
        <v>2682</v>
      </c>
      <c r="D117" s="180" t="s">
        <v>9</v>
      </c>
      <c r="E117" s="189"/>
    </row>
    <row r="118" spans="1:26" x14ac:dyDescent="0.6">
      <c r="A118" s="5">
        <v>18</v>
      </c>
      <c r="B118" s="6" t="s">
        <v>193</v>
      </c>
      <c r="C118" s="95">
        <v>700</v>
      </c>
      <c r="D118" s="180" t="s">
        <v>61</v>
      </c>
      <c r="E118" s="189"/>
    </row>
    <row r="119" spans="1:26" x14ac:dyDescent="0.6">
      <c r="A119" s="5">
        <v>19</v>
      </c>
      <c r="B119" s="212" t="s">
        <v>181</v>
      </c>
      <c r="C119" s="95">
        <v>2280</v>
      </c>
      <c r="D119" s="5" t="s">
        <v>23</v>
      </c>
      <c r="E119" s="189"/>
    </row>
    <row r="120" spans="1:26" x14ac:dyDescent="0.6">
      <c r="A120" s="5">
        <v>20</v>
      </c>
      <c r="B120" s="6" t="s">
        <v>163</v>
      </c>
      <c r="C120" s="206">
        <v>2277.5</v>
      </c>
      <c r="D120" s="180" t="s">
        <v>9</v>
      </c>
      <c r="E120" s="193"/>
    </row>
    <row r="121" spans="1:26" x14ac:dyDescent="0.6">
      <c r="A121" s="5">
        <v>21</v>
      </c>
      <c r="B121" s="6" t="s">
        <v>171</v>
      </c>
      <c r="C121" s="96">
        <v>700</v>
      </c>
      <c r="D121" s="180" t="s">
        <v>31</v>
      </c>
      <c r="E121" s="189"/>
    </row>
    <row r="122" spans="1:26" x14ac:dyDescent="0.6">
      <c r="A122" s="5">
        <v>22</v>
      </c>
      <c r="B122" s="6" t="s">
        <v>164</v>
      </c>
      <c r="C122" s="165">
        <v>8160</v>
      </c>
      <c r="D122" s="180" t="s">
        <v>9</v>
      </c>
      <c r="E122" s="189"/>
    </row>
    <row r="123" spans="1:26" x14ac:dyDescent="0.6">
      <c r="A123" s="5">
        <v>23</v>
      </c>
      <c r="B123" s="6" t="s">
        <v>231</v>
      </c>
      <c r="C123" s="165">
        <v>1000</v>
      </c>
      <c r="D123" s="180" t="s">
        <v>194</v>
      </c>
      <c r="E123" s="189"/>
    </row>
    <row r="124" spans="1:26" x14ac:dyDescent="0.6">
      <c r="A124" s="5">
        <v>24</v>
      </c>
      <c r="B124" s="6" t="s">
        <v>215</v>
      </c>
      <c r="C124" s="165">
        <v>600</v>
      </c>
      <c r="D124" s="180" t="s">
        <v>19</v>
      </c>
      <c r="E124" s="189"/>
    </row>
    <row r="125" spans="1:26" x14ac:dyDescent="0.6">
      <c r="A125" s="5">
        <v>25</v>
      </c>
      <c r="B125" s="6" t="s">
        <v>220</v>
      </c>
      <c r="C125" s="165">
        <v>4470</v>
      </c>
      <c r="D125" s="180" t="s">
        <v>9</v>
      </c>
      <c r="E125" s="189"/>
      <c r="N125" s="291" t="s">
        <v>172</v>
      </c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3"/>
      <c r="Z125" s="151" t="s">
        <v>187</v>
      </c>
    </row>
    <row r="126" spans="1:26" x14ac:dyDescent="0.6">
      <c r="A126" s="5">
        <v>26</v>
      </c>
      <c r="B126" s="6" t="s">
        <v>165</v>
      </c>
      <c r="C126" s="165">
        <v>24800</v>
      </c>
      <c r="D126" s="180" t="s">
        <v>72</v>
      </c>
      <c r="E126" s="189"/>
      <c r="N126" s="152" t="s">
        <v>173</v>
      </c>
      <c r="O126" s="291" t="s">
        <v>174</v>
      </c>
      <c r="P126" s="292"/>
      <c r="Q126" s="292"/>
      <c r="R126" s="292"/>
      <c r="S126" s="292"/>
      <c r="T126" s="292"/>
      <c r="U126" s="292"/>
      <c r="V126" s="293"/>
      <c r="W126" s="152" t="s">
        <v>176</v>
      </c>
      <c r="X126" s="152" t="s">
        <v>3</v>
      </c>
      <c r="Y126" s="150" t="s">
        <v>177</v>
      </c>
      <c r="Z126" s="152" t="s">
        <v>188</v>
      </c>
    </row>
    <row r="127" spans="1:26" x14ac:dyDescent="0.6">
      <c r="A127" s="5">
        <v>27</v>
      </c>
      <c r="B127" s="6" t="s">
        <v>217</v>
      </c>
      <c r="C127" s="165">
        <v>700</v>
      </c>
      <c r="D127" s="180" t="s">
        <v>31</v>
      </c>
      <c r="E127" s="189"/>
      <c r="N127" s="6" t="s">
        <v>175</v>
      </c>
      <c r="O127" s="221" t="s">
        <v>192</v>
      </c>
      <c r="P127" s="222"/>
      <c r="Q127" s="222"/>
      <c r="R127" s="222"/>
      <c r="S127" s="222"/>
      <c r="T127" s="222"/>
      <c r="U127" s="222"/>
      <c r="V127" s="223"/>
      <c r="W127" s="153" t="s">
        <v>178</v>
      </c>
      <c r="X127" s="5" t="s">
        <v>6</v>
      </c>
      <c r="Y127" s="16">
        <v>61980</v>
      </c>
      <c r="Z127" s="5" t="s">
        <v>189</v>
      </c>
    </row>
    <row r="128" spans="1:26" x14ac:dyDescent="0.6">
      <c r="A128" s="5">
        <v>28</v>
      </c>
      <c r="B128" s="6" t="s">
        <v>216</v>
      </c>
      <c r="C128" s="165">
        <v>700</v>
      </c>
      <c r="D128" s="180" t="s">
        <v>17</v>
      </c>
      <c r="E128" s="189"/>
      <c r="N128" s="6" t="s">
        <v>218</v>
      </c>
      <c r="O128" s="221" t="s">
        <v>219</v>
      </c>
      <c r="P128" s="222"/>
      <c r="Q128" s="222"/>
      <c r="R128" s="222"/>
      <c r="S128" s="222"/>
      <c r="T128" s="222"/>
      <c r="U128" s="222"/>
      <c r="V128" s="223"/>
      <c r="W128" s="5" t="s">
        <v>73</v>
      </c>
      <c r="X128" s="5" t="s">
        <v>73</v>
      </c>
      <c r="Y128" s="90">
        <v>25000</v>
      </c>
      <c r="Z128" s="5"/>
    </row>
    <row r="129" spans="1:26" x14ac:dyDescent="0.6">
      <c r="A129" s="207">
        <v>29</v>
      </c>
      <c r="B129" s="166" t="s">
        <v>166</v>
      </c>
      <c r="C129" s="165">
        <v>4460</v>
      </c>
      <c r="D129" s="187" t="s">
        <v>19</v>
      </c>
      <c r="E129" s="189"/>
      <c r="N129" s="6" t="s">
        <v>186</v>
      </c>
      <c r="O129" s="290" t="s">
        <v>191</v>
      </c>
      <c r="P129" s="290"/>
      <c r="Q129" s="290"/>
      <c r="R129" s="290"/>
      <c r="S129" s="290"/>
      <c r="T129" s="290"/>
      <c r="U129" s="290"/>
      <c r="V129" s="290"/>
      <c r="W129" s="5" t="s">
        <v>25</v>
      </c>
      <c r="X129" s="5" t="s">
        <v>25</v>
      </c>
      <c r="Y129" s="90">
        <v>42000</v>
      </c>
      <c r="Z129" s="5" t="s">
        <v>190</v>
      </c>
    </row>
    <row r="130" spans="1:26" s="167" customFormat="1" x14ac:dyDescent="0.6">
      <c r="A130" s="5">
        <v>30</v>
      </c>
      <c r="B130" s="166" t="s">
        <v>232</v>
      </c>
      <c r="C130" s="165">
        <v>700</v>
      </c>
      <c r="D130" s="187" t="s">
        <v>31</v>
      </c>
      <c r="E130" s="194"/>
    </row>
    <row r="131" spans="1:26" s="167" customFormat="1" x14ac:dyDescent="0.6">
      <c r="A131" s="5">
        <v>31</v>
      </c>
      <c r="B131" s="166" t="s">
        <v>321</v>
      </c>
      <c r="C131" s="165">
        <v>600</v>
      </c>
      <c r="D131" s="187" t="s">
        <v>13</v>
      </c>
      <c r="E131" s="194"/>
    </row>
    <row r="132" spans="1:26" x14ac:dyDescent="0.6">
      <c r="A132" s="5">
        <v>32</v>
      </c>
      <c r="B132" s="6" t="s">
        <v>223</v>
      </c>
      <c r="C132" s="26">
        <v>24800</v>
      </c>
      <c r="D132" s="180" t="s">
        <v>72</v>
      </c>
      <c r="E132" s="189"/>
    </row>
    <row r="133" spans="1:26" x14ac:dyDescent="0.6">
      <c r="A133" s="5">
        <v>33</v>
      </c>
      <c r="B133" s="6" t="s">
        <v>322</v>
      </c>
      <c r="C133" s="26">
        <v>1700</v>
      </c>
      <c r="D133" s="180" t="s">
        <v>31</v>
      </c>
      <c r="E133" s="189"/>
    </row>
    <row r="134" spans="1:26" x14ac:dyDescent="0.6">
      <c r="A134" s="5">
        <v>34</v>
      </c>
      <c r="B134" s="6" t="s">
        <v>224</v>
      </c>
      <c r="C134" s="26">
        <v>4470</v>
      </c>
      <c r="D134" s="180" t="s">
        <v>9</v>
      </c>
      <c r="E134" s="189"/>
    </row>
    <row r="135" spans="1:26" x14ac:dyDescent="0.6">
      <c r="A135" s="5">
        <v>35</v>
      </c>
      <c r="B135" s="6" t="s">
        <v>323</v>
      </c>
      <c r="C135" s="26">
        <v>700</v>
      </c>
      <c r="D135" s="180" t="s">
        <v>17</v>
      </c>
      <c r="E135" s="189"/>
    </row>
    <row r="136" spans="1:26" x14ac:dyDescent="0.6">
      <c r="A136" s="5">
        <v>36</v>
      </c>
      <c r="B136" s="6" t="s">
        <v>324</v>
      </c>
      <c r="C136" s="26">
        <v>700</v>
      </c>
      <c r="D136" s="180" t="s">
        <v>92</v>
      </c>
      <c r="E136" s="189"/>
    </row>
    <row r="137" spans="1:26" x14ac:dyDescent="0.6">
      <c r="A137" s="5">
        <v>37</v>
      </c>
      <c r="B137" s="6" t="s">
        <v>366</v>
      </c>
      <c r="C137" s="26">
        <v>700</v>
      </c>
      <c r="D137" s="180" t="s">
        <v>11</v>
      </c>
      <c r="E137" s="189"/>
    </row>
    <row r="138" spans="1:26" x14ac:dyDescent="0.6">
      <c r="A138" s="5">
        <v>38</v>
      </c>
      <c r="B138" s="6" t="s">
        <v>225</v>
      </c>
      <c r="C138" s="26">
        <v>7950</v>
      </c>
      <c r="D138" s="180" t="s">
        <v>72</v>
      </c>
      <c r="E138" s="189"/>
    </row>
    <row r="139" spans="1:26" x14ac:dyDescent="0.6">
      <c r="A139" s="5">
        <v>39</v>
      </c>
      <c r="B139" s="6" t="s">
        <v>363</v>
      </c>
      <c r="C139" s="26">
        <v>500</v>
      </c>
      <c r="D139" s="180" t="s">
        <v>364</v>
      </c>
      <c r="E139" s="189"/>
    </row>
    <row r="140" spans="1:26" x14ac:dyDescent="0.6">
      <c r="A140" s="5">
        <v>40</v>
      </c>
      <c r="B140" s="6" t="s">
        <v>367</v>
      </c>
      <c r="C140" s="26">
        <v>700</v>
      </c>
      <c r="D140" s="180" t="s">
        <v>365</v>
      </c>
      <c r="E140" s="189"/>
    </row>
    <row r="141" spans="1:26" x14ac:dyDescent="0.6">
      <c r="A141" s="5">
        <v>41</v>
      </c>
      <c r="B141" s="6" t="s">
        <v>370</v>
      </c>
      <c r="C141" s="26">
        <v>700</v>
      </c>
      <c r="D141" s="180" t="s">
        <v>31</v>
      </c>
      <c r="E141" s="189"/>
    </row>
    <row r="142" spans="1:26" x14ac:dyDescent="0.6">
      <c r="A142" s="5">
        <v>42</v>
      </c>
      <c r="B142" s="6" t="s">
        <v>376</v>
      </c>
      <c r="C142" s="26">
        <v>500</v>
      </c>
      <c r="D142" s="180" t="s">
        <v>23</v>
      </c>
      <c r="E142" s="189"/>
    </row>
    <row r="143" spans="1:26" x14ac:dyDescent="0.6">
      <c r="A143" s="5">
        <v>43</v>
      </c>
      <c r="B143" s="6" t="s">
        <v>368</v>
      </c>
      <c r="C143" s="26">
        <v>300</v>
      </c>
      <c r="D143" s="180" t="s">
        <v>11</v>
      </c>
      <c r="E143" s="189"/>
    </row>
    <row r="144" spans="1:26" x14ac:dyDescent="0.6">
      <c r="A144" s="5">
        <v>44</v>
      </c>
      <c r="B144" s="6" t="s">
        <v>372</v>
      </c>
      <c r="C144" s="26">
        <v>600</v>
      </c>
      <c r="D144" s="180" t="s">
        <v>27</v>
      </c>
      <c r="E144" s="189"/>
    </row>
    <row r="145" spans="1:5" x14ac:dyDescent="0.6">
      <c r="A145" s="5">
        <v>45</v>
      </c>
      <c r="B145" s="6" t="s">
        <v>336</v>
      </c>
      <c r="C145" s="178">
        <v>1039.95</v>
      </c>
      <c r="D145" s="180" t="s">
        <v>72</v>
      </c>
      <c r="E145" s="189"/>
    </row>
    <row r="146" spans="1:5" x14ac:dyDescent="0.6">
      <c r="A146" s="5">
        <v>46</v>
      </c>
      <c r="B146" s="6" t="s">
        <v>374</v>
      </c>
      <c r="C146" s="178">
        <v>700</v>
      </c>
      <c r="D146" s="180" t="s">
        <v>31</v>
      </c>
      <c r="E146" s="189"/>
    </row>
    <row r="147" spans="1:5" x14ac:dyDescent="0.6">
      <c r="A147" s="5">
        <v>47</v>
      </c>
      <c r="B147" s="6" t="s">
        <v>373</v>
      </c>
      <c r="C147" s="90">
        <v>600</v>
      </c>
      <c r="D147" s="180" t="s">
        <v>19</v>
      </c>
      <c r="E147" s="189"/>
    </row>
    <row r="148" spans="1:5" x14ac:dyDescent="0.6">
      <c r="A148" s="5">
        <v>48</v>
      </c>
      <c r="B148" s="6" t="s">
        <v>375</v>
      </c>
      <c r="C148" s="90">
        <v>700</v>
      </c>
      <c r="D148" s="180" t="s">
        <v>13</v>
      </c>
      <c r="E148" s="189"/>
    </row>
    <row r="149" spans="1:5" x14ac:dyDescent="0.6">
      <c r="A149" s="5">
        <v>49</v>
      </c>
      <c r="B149" s="6" t="s">
        <v>369</v>
      </c>
      <c r="C149" s="90">
        <v>700</v>
      </c>
      <c r="D149" s="180" t="s">
        <v>31</v>
      </c>
      <c r="E149" s="189"/>
    </row>
    <row r="150" spans="1:5" x14ac:dyDescent="0.6">
      <c r="A150" s="5">
        <v>50</v>
      </c>
      <c r="B150" s="6" t="s">
        <v>360</v>
      </c>
      <c r="C150" s="90">
        <v>700</v>
      </c>
      <c r="D150" s="180" t="s">
        <v>31</v>
      </c>
      <c r="E150" s="189"/>
    </row>
    <row r="151" spans="1:5" x14ac:dyDescent="0.6">
      <c r="A151" s="5">
        <v>51</v>
      </c>
      <c r="B151" s="6" t="s">
        <v>383</v>
      </c>
      <c r="C151" s="90">
        <v>4470</v>
      </c>
      <c r="D151" s="180" t="s">
        <v>9</v>
      </c>
      <c r="E151" s="189"/>
    </row>
    <row r="152" spans="1:5" x14ac:dyDescent="0.6">
      <c r="A152" s="5">
        <v>52</v>
      </c>
      <c r="B152" s="6" t="s">
        <v>345</v>
      </c>
      <c r="C152" s="90">
        <v>12400</v>
      </c>
      <c r="D152" s="180" t="s">
        <v>77</v>
      </c>
      <c r="E152" s="191"/>
    </row>
    <row r="153" spans="1:5" x14ac:dyDescent="0.6">
      <c r="A153" s="5">
        <v>53</v>
      </c>
      <c r="B153" s="6" t="s">
        <v>358</v>
      </c>
      <c r="C153" s="179">
        <v>600</v>
      </c>
      <c r="D153" s="180" t="s">
        <v>194</v>
      </c>
      <c r="E153" s="191"/>
    </row>
    <row r="154" spans="1:5" x14ac:dyDescent="0.6">
      <c r="A154" s="10">
        <v>54</v>
      </c>
      <c r="B154" s="9" t="s">
        <v>359</v>
      </c>
      <c r="C154" s="208">
        <v>700</v>
      </c>
      <c r="D154" s="209" t="s">
        <v>17</v>
      </c>
      <c r="E154" s="191"/>
    </row>
    <row r="155" spans="1:5" x14ac:dyDescent="0.6">
      <c r="A155" s="210"/>
      <c r="B155" s="211"/>
      <c r="C155" s="210"/>
      <c r="D155" s="210"/>
    </row>
    <row r="179" spans="2:2" s="1" customFormat="1" x14ac:dyDescent="0.6">
      <c r="B179" s="99" t="s">
        <v>155</v>
      </c>
    </row>
  </sheetData>
  <mergeCells count="78">
    <mergeCell ref="A42:A49"/>
    <mergeCell ref="E42:L42"/>
    <mergeCell ref="A1:L1"/>
    <mergeCell ref="A2:L2"/>
    <mergeCell ref="A4:M4"/>
    <mergeCell ref="A21:J21"/>
    <mergeCell ref="A25:L25"/>
    <mergeCell ref="A26:L26"/>
    <mergeCell ref="A28:M28"/>
    <mergeCell ref="A31:J31"/>
    <mergeCell ref="A34:M34"/>
    <mergeCell ref="A37:J37"/>
    <mergeCell ref="A40:M40"/>
    <mergeCell ref="A50:L50"/>
    <mergeCell ref="A51:L51"/>
    <mergeCell ref="A54:A60"/>
    <mergeCell ref="E61:M61"/>
    <mergeCell ref="A69:A72"/>
    <mergeCell ref="E69:M69"/>
    <mergeCell ref="A73:J73"/>
    <mergeCell ref="A77:H77"/>
    <mergeCell ref="A78:B78"/>
    <mergeCell ref="C78:D78"/>
    <mergeCell ref="E78:F78"/>
    <mergeCell ref="G78:H78"/>
    <mergeCell ref="C79:D79"/>
    <mergeCell ref="E79:F79"/>
    <mergeCell ref="G79:H79"/>
    <mergeCell ref="C80:D80"/>
    <mergeCell ref="E80:F80"/>
    <mergeCell ref="G80:H80"/>
    <mergeCell ref="C81:D81"/>
    <mergeCell ref="E81:F81"/>
    <mergeCell ref="G81:H81"/>
    <mergeCell ref="C82:D82"/>
    <mergeCell ref="E82:F82"/>
    <mergeCell ref="G82:H82"/>
    <mergeCell ref="A89:M89"/>
    <mergeCell ref="A90:A91"/>
    <mergeCell ref="C90:C91"/>
    <mergeCell ref="D90:D91"/>
    <mergeCell ref="E90:E91"/>
    <mergeCell ref="F90:F91"/>
    <mergeCell ref="A83:B83"/>
    <mergeCell ref="C83:D83"/>
    <mergeCell ref="E83:F83"/>
    <mergeCell ref="G83:H83"/>
    <mergeCell ref="A87:M87"/>
    <mergeCell ref="O101:Q101"/>
    <mergeCell ref="H90:H91"/>
    <mergeCell ref="I90:I91"/>
    <mergeCell ref="J90:J91"/>
    <mergeCell ref="K90:K91"/>
    <mergeCell ref="L90:L91"/>
    <mergeCell ref="M90:M91"/>
    <mergeCell ref="A95:J95"/>
    <mergeCell ref="D98:E98"/>
    <mergeCell ref="D99:E99"/>
    <mergeCell ref="N99:Q100"/>
    <mergeCell ref="A98:B99"/>
    <mergeCell ref="G90:G91"/>
    <mergeCell ref="O113:Q113"/>
    <mergeCell ref="O102:Q102"/>
    <mergeCell ref="O103:Q103"/>
    <mergeCell ref="O104:Q104"/>
    <mergeCell ref="O105:Q105"/>
    <mergeCell ref="O106:Q106"/>
    <mergeCell ref="O107:Q107"/>
    <mergeCell ref="O108:Q108"/>
    <mergeCell ref="O109:Q109"/>
    <mergeCell ref="O110:Q110"/>
    <mergeCell ref="O111:Q111"/>
    <mergeCell ref="O112:Q112"/>
    <mergeCell ref="N125:Y125"/>
    <mergeCell ref="O126:V126"/>
    <mergeCell ref="O127:V127"/>
    <mergeCell ref="O128:V128"/>
    <mergeCell ref="O129:V129"/>
  </mergeCells>
  <pageMargins left="0.33" right="0.12" top="0.71" bottom="0.12" header="0.41" footer="0.16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5BA7-6AB7-48E4-BA77-D78D941FD0F8}">
  <dimension ref="A1:M25"/>
  <sheetViews>
    <sheetView topLeftCell="A16" workbookViewId="0">
      <selection activeCell="E26" sqref="E26"/>
    </sheetView>
  </sheetViews>
  <sheetFormatPr defaultRowHeight="24.6" x14ac:dyDescent="0.7"/>
  <cols>
    <col min="1" max="1" width="13.3984375" style="168" customWidth="1"/>
    <col min="2" max="2" width="46.19921875" style="169" customWidth="1"/>
    <col min="3" max="3" width="16.5" style="168" customWidth="1"/>
    <col min="4" max="4" width="11" style="168" customWidth="1"/>
    <col min="5" max="5" width="17" style="168" customWidth="1"/>
    <col min="6" max="6" width="15.19921875" style="168" customWidth="1"/>
    <col min="7" max="7" width="5.19921875" style="168" customWidth="1"/>
    <col min="8" max="16384" width="8.796875" style="168"/>
  </cols>
  <sheetData>
    <row r="1" spans="1:13" x14ac:dyDescent="0.7">
      <c r="A1" s="318" t="s">
        <v>233</v>
      </c>
      <c r="B1" s="318"/>
      <c r="C1" s="318"/>
      <c r="D1" s="318"/>
    </row>
    <row r="2" spans="1:13" x14ac:dyDescent="0.7">
      <c r="A2" s="168" t="s">
        <v>234</v>
      </c>
      <c r="B2" s="168" t="s">
        <v>235</v>
      </c>
      <c r="C2" s="168" t="s">
        <v>236</v>
      </c>
      <c r="D2" s="168" t="s">
        <v>119</v>
      </c>
      <c r="E2" s="168" t="s">
        <v>244</v>
      </c>
      <c r="G2" s="319" t="s">
        <v>297</v>
      </c>
      <c r="H2" s="319"/>
      <c r="I2" s="319"/>
      <c r="J2" s="319"/>
      <c r="K2" s="319"/>
      <c r="L2" s="319"/>
      <c r="M2" s="319"/>
    </row>
    <row r="3" spans="1:13" s="76" customFormat="1" x14ac:dyDescent="0.7">
      <c r="A3" s="76" t="s">
        <v>260</v>
      </c>
      <c r="B3" s="170" t="s">
        <v>261</v>
      </c>
      <c r="C3" s="76" t="s">
        <v>25</v>
      </c>
      <c r="D3" s="172">
        <v>15520</v>
      </c>
      <c r="E3" s="76">
        <v>11</v>
      </c>
      <c r="G3" s="76">
        <v>1</v>
      </c>
      <c r="H3" s="55" t="s">
        <v>10</v>
      </c>
      <c r="I3" s="168"/>
      <c r="J3" s="168"/>
      <c r="K3" s="168"/>
      <c r="L3" s="168"/>
      <c r="M3" s="168"/>
    </row>
    <row r="4" spans="1:13" s="76" customFormat="1" x14ac:dyDescent="0.7">
      <c r="A4" s="76" t="s">
        <v>258</v>
      </c>
      <c r="B4" s="170" t="s">
        <v>259</v>
      </c>
      <c r="C4" s="76" t="s">
        <v>19</v>
      </c>
      <c r="D4" s="172">
        <v>15000</v>
      </c>
      <c r="E4" s="76">
        <v>8</v>
      </c>
      <c r="G4" s="76">
        <v>2</v>
      </c>
      <c r="H4" s="55" t="s">
        <v>12</v>
      </c>
    </row>
    <row r="5" spans="1:13" x14ac:dyDescent="0.7">
      <c r="A5" s="76" t="s">
        <v>256</v>
      </c>
      <c r="B5" s="170" t="s">
        <v>254</v>
      </c>
      <c r="C5" s="76" t="s">
        <v>25</v>
      </c>
      <c r="D5" s="172">
        <v>20300</v>
      </c>
      <c r="E5" s="76">
        <v>5</v>
      </c>
      <c r="G5" s="76">
        <v>3</v>
      </c>
      <c r="H5" s="55" t="s">
        <v>62</v>
      </c>
    </row>
    <row r="6" spans="1:13" x14ac:dyDescent="0.7">
      <c r="A6" s="76" t="s">
        <v>257</v>
      </c>
      <c r="B6" s="170" t="s">
        <v>255</v>
      </c>
      <c r="C6" s="76" t="s">
        <v>25</v>
      </c>
      <c r="D6" s="172">
        <v>11520</v>
      </c>
      <c r="E6" s="76">
        <v>11</v>
      </c>
      <c r="G6" s="76">
        <v>4</v>
      </c>
      <c r="H6" s="55" t="s">
        <v>14</v>
      </c>
    </row>
    <row r="7" spans="1:13" s="76" customFormat="1" x14ac:dyDescent="0.7">
      <c r="A7" s="76" t="s">
        <v>253</v>
      </c>
      <c r="B7" s="170" t="s">
        <v>254</v>
      </c>
      <c r="C7" s="76" t="s">
        <v>25</v>
      </c>
      <c r="D7" s="172">
        <v>9689</v>
      </c>
      <c r="E7" s="76">
        <v>5</v>
      </c>
      <c r="G7" s="76">
        <v>5</v>
      </c>
      <c r="H7" s="55" t="s">
        <v>15</v>
      </c>
    </row>
    <row r="8" spans="1:13" s="76" customFormat="1" x14ac:dyDescent="0.7">
      <c r="A8" s="76" t="s">
        <v>251</v>
      </c>
      <c r="B8" s="170" t="s">
        <v>252</v>
      </c>
      <c r="C8" s="76" t="s">
        <v>25</v>
      </c>
      <c r="D8" s="172">
        <v>15520</v>
      </c>
      <c r="E8" s="76">
        <v>11</v>
      </c>
      <c r="G8" s="76">
        <v>6</v>
      </c>
      <c r="H8" s="55" t="s">
        <v>16</v>
      </c>
    </row>
    <row r="9" spans="1:13" s="76" customFormat="1" x14ac:dyDescent="0.7">
      <c r="A9" s="76" t="s">
        <v>249</v>
      </c>
      <c r="B9" s="170" t="s">
        <v>250</v>
      </c>
      <c r="C9" s="76" t="s">
        <v>19</v>
      </c>
      <c r="D9" s="172">
        <v>5606</v>
      </c>
      <c r="E9" s="76">
        <v>8</v>
      </c>
      <c r="G9" s="76">
        <v>7</v>
      </c>
      <c r="H9" s="55" t="s">
        <v>18</v>
      </c>
    </row>
    <row r="10" spans="1:13" s="76" customFormat="1" x14ac:dyDescent="0.7">
      <c r="A10" s="76" t="s">
        <v>249</v>
      </c>
      <c r="B10" s="170" t="s">
        <v>245</v>
      </c>
      <c r="C10" s="76" t="s">
        <v>25</v>
      </c>
      <c r="D10" s="172">
        <v>47973</v>
      </c>
      <c r="E10" s="76">
        <v>3</v>
      </c>
      <c r="G10" s="76">
        <v>8</v>
      </c>
      <c r="H10" s="55" t="s">
        <v>20</v>
      </c>
    </row>
    <row r="11" spans="1:13" s="76" customFormat="1" x14ac:dyDescent="0.7">
      <c r="A11" s="76" t="s">
        <v>246</v>
      </c>
      <c r="B11" s="170" t="s">
        <v>247</v>
      </c>
      <c r="C11" s="76" t="s">
        <v>19</v>
      </c>
      <c r="D11" s="172">
        <v>10000</v>
      </c>
      <c r="E11" s="76">
        <v>8</v>
      </c>
      <c r="G11" s="76">
        <v>9</v>
      </c>
      <c r="H11" s="55" t="s">
        <v>21</v>
      </c>
    </row>
    <row r="12" spans="1:13" s="76" customFormat="1" x14ac:dyDescent="0.7">
      <c r="A12" s="76" t="s">
        <v>243</v>
      </c>
      <c r="B12" s="170" t="s">
        <v>245</v>
      </c>
      <c r="C12" s="76" t="s">
        <v>25</v>
      </c>
      <c r="D12" s="172">
        <v>33424</v>
      </c>
      <c r="E12" s="76">
        <v>3</v>
      </c>
      <c r="G12" s="76">
        <v>10</v>
      </c>
      <c r="H12" s="55" t="s">
        <v>22</v>
      </c>
    </row>
    <row r="13" spans="1:13" x14ac:dyDescent="0.7">
      <c r="A13" s="76" t="s">
        <v>239</v>
      </c>
      <c r="B13" s="170" t="s">
        <v>240</v>
      </c>
      <c r="C13" s="76" t="s">
        <v>25</v>
      </c>
      <c r="D13" s="172">
        <v>42000</v>
      </c>
      <c r="E13" s="76">
        <v>15</v>
      </c>
      <c r="G13" s="76">
        <v>11</v>
      </c>
      <c r="H13" s="55" t="s">
        <v>24</v>
      </c>
    </row>
    <row r="14" spans="1:13" x14ac:dyDescent="0.7">
      <c r="A14" s="76" t="s">
        <v>241</v>
      </c>
      <c r="B14" s="170" t="s">
        <v>242</v>
      </c>
      <c r="C14" s="76" t="s">
        <v>25</v>
      </c>
      <c r="D14" s="172">
        <v>11640</v>
      </c>
      <c r="E14" s="76">
        <v>11</v>
      </c>
      <c r="G14" s="76">
        <v>12</v>
      </c>
      <c r="H14" s="55" t="s">
        <v>26</v>
      </c>
    </row>
    <row r="15" spans="1:13" s="76" customFormat="1" x14ac:dyDescent="0.7">
      <c r="A15" s="76" t="s">
        <v>262</v>
      </c>
      <c r="B15" s="170" t="s">
        <v>263</v>
      </c>
      <c r="C15" s="76" t="s">
        <v>11</v>
      </c>
      <c r="D15" s="172">
        <v>5000</v>
      </c>
      <c r="E15" s="76">
        <v>1</v>
      </c>
      <c r="G15" s="76">
        <v>13</v>
      </c>
      <c r="H15" s="55" t="s">
        <v>28</v>
      </c>
    </row>
    <row r="16" spans="1:13" x14ac:dyDescent="0.7">
      <c r="A16" s="76" t="s">
        <v>262</v>
      </c>
      <c r="B16" s="170" t="s">
        <v>264</v>
      </c>
      <c r="C16" s="76" t="s">
        <v>13</v>
      </c>
      <c r="D16" s="172">
        <v>7000</v>
      </c>
      <c r="E16" s="76">
        <v>2</v>
      </c>
      <c r="G16" s="76">
        <v>14</v>
      </c>
      <c r="H16" s="55" t="s">
        <v>29</v>
      </c>
      <c r="I16" s="76"/>
      <c r="J16" s="76"/>
      <c r="K16" s="76"/>
      <c r="L16" s="76"/>
      <c r="M16" s="76"/>
    </row>
    <row r="17" spans="1:8" x14ac:dyDescent="0.7">
      <c r="A17" s="76" t="s">
        <v>267</v>
      </c>
      <c r="B17" s="170" t="s">
        <v>268</v>
      </c>
      <c r="C17" s="76" t="s">
        <v>25</v>
      </c>
      <c r="D17" s="172">
        <v>5460</v>
      </c>
      <c r="E17" s="76">
        <v>11</v>
      </c>
      <c r="G17" s="76">
        <v>15</v>
      </c>
      <c r="H17" s="55" t="s">
        <v>67</v>
      </c>
    </row>
    <row r="18" spans="1:8" s="76" customFormat="1" x14ac:dyDescent="0.7">
      <c r="A18" s="76" t="s">
        <v>318</v>
      </c>
      <c r="B18" s="170" t="s">
        <v>319</v>
      </c>
      <c r="C18" s="76" t="s">
        <v>19</v>
      </c>
      <c r="D18" s="172">
        <v>1000</v>
      </c>
      <c r="E18" s="76">
        <v>8</v>
      </c>
      <c r="F18" s="173" t="s">
        <v>314</v>
      </c>
    </row>
    <row r="19" spans="1:8" s="76" customFormat="1" x14ac:dyDescent="0.7">
      <c r="A19" s="76" t="s">
        <v>337</v>
      </c>
      <c r="B19" s="170" t="s">
        <v>353</v>
      </c>
      <c r="C19" s="76" t="s">
        <v>25</v>
      </c>
      <c r="D19" s="172">
        <v>20340</v>
      </c>
      <c r="E19" s="76">
        <v>11</v>
      </c>
    </row>
    <row r="20" spans="1:8" s="76" customFormat="1" x14ac:dyDescent="0.7">
      <c r="A20" s="76" t="s">
        <v>343</v>
      </c>
      <c r="B20" s="170" t="s">
        <v>344</v>
      </c>
      <c r="C20" s="76" t="s">
        <v>27</v>
      </c>
      <c r="D20" s="172">
        <v>3210</v>
      </c>
      <c r="E20" s="76">
        <v>12</v>
      </c>
    </row>
    <row r="21" spans="1:8" s="76" customFormat="1" x14ac:dyDescent="0.7">
      <c r="A21" s="76" t="s">
        <v>348</v>
      </c>
      <c r="B21" s="170" t="s">
        <v>349</v>
      </c>
      <c r="C21" s="76" t="s">
        <v>25</v>
      </c>
      <c r="D21" s="172">
        <v>19000</v>
      </c>
      <c r="E21" s="76">
        <v>3</v>
      </c>
    </row>
    <row r="22" spans="1:8" s="76" customFormat="1" x14ac:dyDescent="0.7">
      <c r="A22" s="76" t="s">
        <v>354</v>
      </c>
      <c r="B22" s="170" t="s">
        <v>355</v>
      </c>
      <c r="C22" s="76" t="s">
        <v>61</v>
      </c>
      <c r="D22" s="172">
        <v>28795</v>
      </c>
      <c r="E22" s="76">
        <v>8</v>
      </c>
    </row>
    <row r="23" spans="1:8" s="76" customFormat="1" x14ac:dyDescent="0.7">
      <c r="A23" s="76" t="s">
        <v>386</v>
      </c>
      <c r="B23" s="170" t="s">
        <v>387</v>
      </c>
      <c r="C23" s="76" t="s">
        <v>9</v>
      </c>
      <c r="D23" s="172">
        <v>1000</v>
      </c>
      <c r="E23" s="76">
        <v>3</v>
      </c>
    </row>
    <row r="24" spans="1:8" s="76" customFormat="1" x14ac:dyDescent="0.7">
      <c r="A24" s="76" t="s">
        <v>398</v>
      </c>
      <c r="B24" s="170" t="s">
        <v>399</v>
      </c>
      <c r="C24" s="76" t="s">
        <v>25</v>
      </c>
      <c r="D24" s="172">
        <v>5000</v>
      </c>
      <c r="E24" s="76">
        <v>3</v>
      </c>
    </row>
    <row r="25" spans="1:8" s="76" customFormat="1" x14ac:dyDescent="0.7">
      <c r="A25" s="76" t="s">
        <v>398</v>
      </c>
      <c r="B25" s="170" t="s">
        <v>355</v>
      </c>
      <c r="C25" s="76" t="s">
        <v>61</v>
      </c>
      <c r="D25" s="76">
        <v>28795</v>
      </c>
      <c r="E25" s="76">
        <v>8</v>
      </c>
    </row>
  </sheetData>
  <mergeCells count="2">
    <mergeCell ref="A1:D1"/>
    <mergeCell ref="G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BE39-188C-4F8E-ABA1-235B32B0FE6A}">
  <dimension ref="A1:N19"/>
  <sheetViews>
    <sheetView workbookViewId="0">
      <selection activeCell="D5" sqref="D5"/>
    </sheetView>
  </sheetViews>
  <sheetFormatPr defaultRowHeight="24.6" x14ac:dyDescent="0.7"/>
  <cols>
    <col min="1" max="1" width="13.3984375" style="168" customWidth="1"/>
    <col min="2" max="2" width="46.19921875" style="169" customWidth="1"/>
    <col min="3" max="3" width="16.5" style="168" customWidth="1"/>
    <col min="4" max="4" width="11" style="168" customWidth="1"/>
    <col min="5" max="5" width="17" style="168" customWidth="1"/>
    <col min="6" max="6" width="11.3984375" style="168" customWidth="1"/>
    <col min="7" max="7" width="5.19921875" style="168" customWidth="1"/>
    <col min="8" max="16384" width="8.796875" style="168"/>
  </cols>
  <sheetData>
    <row r="1" spans="1:14" x14ac:dyDescent="0.7">
      <c r="A1" s="318" t="s">
        <v>269</v>
      </c>
      <c r="B1" s="318"/>
      <c r="C1" s="318"/>
      <c r="D1" s="318"/>
    </row>
    <row r="2" spans="1:14" x14ac:dyDescent="0.7">
      <c r="A2" s="168" t="s">
        <v>234</v>
      </c>
      <c r="B2" s="168" t="s">
        <v>235</v>
      </c>
      <c r="C2" s="168" t="s">
        <v>236</v>
      </c>
      <c r="D2" s="168" t="s">
        <v>119</v>
      </c>
      <c r="E2" s="168" t="s">
        <v>244</v>
      </c>
      <c r="G2" s="319" t="s">
        <v>298</v>
      </c>
      <c r="H2" s="319"/>
      <c r="I2" s="319"/>
      <c r="J2" s="319"/>
      <c r="K2" s="319"/>
      <c r="L2" s="319"/>
      <c r="M2" s="319"/>
      <c r="N2" s="319"/>
    </row>
    <row r="3" spans="1:14" s="76" customFormat="1" x14ac:dyDescent="0.7">
      <c r="A3" s="76" t="s">
        <v>270</v>
      </c>
      <c r="B3" s="170" t="s">
        <v>271</v>
      </c>
      <c r="C3" s="76" t="s">
        <v>9</v>
      </c>
      <c r="D3" s="172">
        <v>38100</v>
      </c>
      <c r="E3" s="76">
        <v>1</v>
      </c>
      <c r="G3" s="76">
        <v>1</v>
      </c>
      <c r="H3" s="55" t="s">
        <v>143</v>
      </c>
      <c r="I3" s="168"/>
      <c r="J3" s="168"/>
      <c r="K3" s="168"/>
      <c r="L3" s="168"/>
      <c r="M3" s="168"/>
    </row>
    <row r="4" spans="1:14" s="76" customFormat="1" x14ac:dyDescent="0.7">
      <c r="A4" s="76" t="s">
        <v>396</v>
      </c>
      <c r="B4" s="170" t="s">
        <v>397</v>
      </c>
      <c r="C4" s="76" t="s">
        <v>9</v>
      </c>
      <c r="D4" s="172">
        <v>47300</v>
      </c>
      <c r="E4" s="76">
        <v>1</v>
      </c>
      <c r="H4" s="55"/>
    </row>
    <row r="5" spans="1:14" x14ac:dyDescent="0.7">
      <c r="A5" s="76"/>
      <c r="B5" s="170"/>
      <c r="C5" s="76"/>
      <c r="D5" s="172"/>
      <c r="E5" s="76"/>
      <c r="G5" s="76"/>
      <c r="H5" s="55"/>
    </row>
    <row r="6" spans="1:14" x14ac:dyDescent="0.7">
      <c r="A6" s="76"/>
      <c r="B6" s="170"/>
      <c r="C6" s="76"/>
      <c r="D6" s="172"/>
      <c r="E6" s="76"/>
      <c r="G6" s="76"/>
      <c r="H6" s="55"/>
    </row>
    <row r="7" spans="1:14" s="76" customFormat="1" x14ac:dyDescent="0.7">
      <c r="B7" s="170"/>
      <c r="D7" s="172"/>
      <c r="H7" s="55"/>
    </row>
    <row r="8" spans="1:14" s="76" customFormat="1" x14ac:dyDescent="0.7">
      <c r="B8" s="170"/>
      <c r="D8" s="172"/>
      <c r="H8" s="55"/>
    </row>
    <row r="9" spans="1:14" s="76" customFormat="1" x14ac:dyDescent="0.7">
      <c r="B9" s="170"/>
      <c r="D9" s="172"/>
      <c r="H9" s="55"/>
    </row>
    <row r="10" spans="1:14" s="76" customFormat="1" x14ac:dyDescent="0.7">
      <c r="B10" s="170"/>
      <c r="D10" s="172"/>
      <c r="H10" s="55"/>
    </row>
    <row r="11" spans="1:14" s="76" customFormat="1" x14ac:dyDescent="0.7">
      <c r="B11" s="170"/>
      <c r="D11" s="172"/>
      <c r="H11" s="55"/>
    </row>
    <row r="12" spans="1:14" s="76" customFormat="1" x14ac:dyDescent="0.7">
      <c r="B12" s="170"/>
      <c r="D12" s="172"/>
      <c r="H12" s="55"/>
    </row>
    <row r="13" spans="1:14" x14ac:dyDescent="0.7">
      <c r="A13" s="76"/>
      <c r="B13" s="170"/>
      <c r="C13" s="76"/>
      <c r="D13" s="172"/>
      <c r="E13" s="76"/>
      <c r="G13" s="76"/>
      <c r="H13" s="55"/>
    </row>
    <row r="14" spans="1:14" x14ac:dyDescent="0.7">
      <c r="A14" s="76"/>
      <c r="B14" s="170"/>
      <c r="C14" s="76"/>
      <c r="D14" s="172"/>
      <c r="E14" s="76"/>
      <c r="G14" s="76"/>
      <c r="H14" s="55"/>
    </row>
    <row r="15" spans="1:14" s="76" customFormat="1" x14ac:dyDescent="0.7">
      <c r="B15" s="170"/>
      <c r="D15" s="172"/>
      <c r="H15" s="55"/>
    </row>
    <row r="16" spans="1:14" s="76" customFormat="1" x14ac:dyDescent="0.7">
      <c r="B16" s="170"/>
      <c r="D16" s="172"/>
      <c r="H16" s="55"/>
    </row>
    <row r="17" spans="1:8" x14ac:dyDescent="0.7">
      <c r="A17" s="76"/>
      <c r="B17" s="170"/>
      <c r="C17" s="76"/>
      <c r="D17" s="172"/>
      <c r="E17" s="76"/>
      <c r="G17" s="76"/>
      <c r="H17" s="55"/>
    </row>
    <row r="18" spans="1:8" x14ac:dyDescent="0.7">
      <c r="A18" s="76"/>
      <c r="B18" s="170"/>
      <c r="C18" s="76"/>
      <c r="D18" s="172"/>
      <c r="E18" s="76"/>
      <c r="G18" s="76"/>
      <c r="H18" s="55"/>
    </row>
    <row r="19" spans="1:8" s="76" customFormat="1" x14ac:dyDescent="0.7">
      <c r="B19" s="170"/>
      <c r="D19" s="172"/>
    </row>
  </sheetData>
  <mergeCells count="2">
    <mergeCell ref="A1:D1"/>
    <mergeCell ref="G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3813-384A-424A-8555-863386FCC616}">
  <dimension ref="A1:M19"/>
  <sheetViews>
    <sheetView workbookViewId="0">
      <selection activeCell="K8" sqref="K8"/>
    </sheetView>
  </sheetViews>
  <sheetFormatPr defaultRowHeight="24.6" x14ac:dyDescent="0.7"/>
  <cols>
    <col min="1" max="1" width="13.3984375" style="168" customWidth="1"/>
    <col min="2" max="2" width="46.19921875" style="169" customWidth="1"/>
    <col min="3" max="3" width="16.5" style="168" customWidth="1"/>
    <col min="4" max="4" width="11" style="168" customWidth="1"/>
    <col min="5" max="5" width="17" style="168" customWidth="1"/>
    <col min="6" max="6" width="11.3984375" style="168" customWidth="1"/>
    <col min="7" max="7" width="5.19921875" style="168" customWidth="1"/>
    <col min="8" max="16384" width="8.796875" style="168"/>
  </cols>
  <sheetData>
    <row r="1" spans="1:13" x14ac:dyDescent="0.7">
      <c r="A1" s="318" t="s">
        <v>272</v>
      </c>
      <c r="B1" s="318"/>
      <c r="C1" s="318"/>
      <c r="D1" s="318"/>
    </row>
    <row r="2" spans="1:13" x14ac:dyDescent="0.7">
      <c r="A2" s="168" t="s">
        <v>234</v>
      </c>
      <c r="B2" s="168" t="s">
        <v>235</v>
      </c>
      <c r="C2" s="168" t="s">
        <v>236</v>
      </c>
      <c r="D2" s="168" t="s">
        <v>119</v>
      </c>
      <c r="E2" s="168" t="s">
        <v>244</v>
      </c>
      <c r="G2" s="319" t="s">
        <v>299</v>
      </c>
      <c r="H2" s="319"/>
      <c r="I2" s="319"/>
      <c r="J2" s="319"/>
      <c r="K2" s="319"/>
      <c r="L2" s="319"/>
      <c r="M2" s="319"/>
    </row>
    <row r="3" spans="1:13" s="76" customFormat="1" x14ac:dyDescent="0.7">
      <c r="A3" s="76" t="s">
        <v>273</v>
      </c>
      <c r="B3" s="170" t="s">
        <v>274</v>
      </c>
      <c r="C3" s="76" t="s">
        <v>64</v>
      </c>
      <c r="D3" s="172">
        <v>25854</v>
      </c>
      <c r="E3" s="76">
        <v>1</v>
      </c>
      <c r="G3" s="76">
        <v>1</v>
      </c>
      <c r="H3" s="55" t="s">
        <v>33</v>
      </c>
      <c r="I3" s="168"/>
      <c r="J3" s="168"/>
      <c r="K3" s="168"/>
      <c r="L3" s="168"/>
      <c r="M3" s="168"/>
    </row>
    <row r="4" spans="1:13" s="76" customFormat="1" x14ac:dyDescent="0.7">
      <c r="B4" s="170"/>
      <c r="D4" s="172"/>
      <c r="H4" s="55"/>
    </row>
    <row r="5" spans="1:13" x14ac:dyDescent="0.7">
      <c r="A5" s="76"/>
      <c r="B5" s="170"/>
      <c r="C5" s="76"/>
      <c r="D5" s="172"/>
      <c r="E5" s="76"/>
      <c r="G5" s="76"/>
      <c r="H5" s="55"/>
    </row>
    <row r="6" spans="1:13" x14ac:dyDescent="0.7">
      <c r="A6" s="76"/>
      <c r="B6" s="170"/>
      <c r="C6" s="76"/>
      <c r="D6" s="172"/>
      <c r="E6" s="76"/>
      <c r="G6" s="76"/>
      <c r="H6" s="55"/>
    </row>
    <row r="7" spans="1:13" s="76" customFormat="1" x14ac:dyDescent="0.7">
      <c r="B7" s="170"/>
      <c r="D7" s="172"/>
      <c r="H7" s="55"/>
    </row>
    <row r="8" spans="1:13" s="76" customFormat="1" x14ac:dyDescent="0.7">
      <c r="B8" s="170"/>
      <c r="D8" s="172"/>
      <c r="H8" s="55"/>
    </row>
    <row r="9" spans="1:13" s="76" customFormat="1" x14ac:dyDescent="0.7">
      <c r="B9" s="170"/>
      <c r="D9" s="172"/>
      <c r="H9" s="55"/>
    </row>
    <row r="10" spans="1:13" s="76" customFormat="1" x14ac:dyDescent="0.7">
      <c r="B10" s="170"/>
      <c r="D10" s="172"/>
      <c r="H10" s="55"/>
    </row>
    <row r="11" spans="1:13" s="76" customFormat="1" x14ac:dyDescent="0.7">
      <c r="B11" s="170"/>
      <c r="D11" s="172"/>
      <c r="H11" s="55"/>
    </row>
    <row r="12" spans="1:13" s="76" customFormat="1" x14ac:dyDescent="0.7">
      <c r="B12" s="170"/>
      <c r="D12" s="172"/>
      <c r="H12" s="55"/>
    </row>
    <row r="13" spans="1:13" x14ac:dyDescent="0.7">
      <c r="A13" s="76"/>
      <c r="B13" s="170"/>
      <c r="C13" s="76"/>
      <c r="D13" s="172"/>
      <c r="E13" s="76"/>
      <c r="G13" s="76"/>
      <c r="H13" s="55"/>
    </row>
    <row r="14" spans="1:13" x14ac:dyDescent="0.7">
      <c r="A14" s="76"/>
      <c r="B14" s="170"/>
      <c r="C14" s="76"/>
      <c r="D14" s="172"/>
      <c r="E14" s="76"/>
      <c r="G14" s="76"/>
      <c r="H14" s="55"/>
    </row>
    <row r="15" spans="1:13" s="76" customFormat="1" x14ac:dyDescent="0.7">
      <c r="B15" s="170"/>
      <c r="D15" s="172"/>
      <c r="H15" s="55"/>
    </row>
    <row r="16" spans="1:13" s="76" customFormat="1" x14ac:dyDescent="0.7">
      <c r="B16" s="170"/>
      <c r="D16" s="172"/>
      <c r="H16" s="55"/>
    </row>
    <row r="17" spans="1:8" x14ac:dyDescent="0.7">
      <c r="A17" s="76"/>
      <c r="B17" s="170"/>
      <c r="C17" s="76"/>
      <c r="D17" s="172"/>
      <c r="E17" s="76"/>
      <c r="G17" s="76"/>
      <c r="H17" s="55"/>
    </row>
    <row r="18" spans="1:8" x14ac:dyDescent="0.7">
      <c r="A18" s="76"/>
      <c r="B18" s="170"/>
      <c r="C18" s="76"/>
      <c r="D18" s="172"/>
      <c r="E18" s="76"/>
      <c r="G18" s="76"/>
      <c r="H18" s="55"/>
    </row>
    <row r="19" spans="1:8" s="76" customFormat="1" x14ac:dyDescent="0.7">
      <c r="B19" s="170"/>
      <c r="D19" s="172"/>
    </row>
  </sheetData>
  <mergeCells count="2">
    <mergeCell ref="A1:D1"/>
    <mergeCell ref="G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CF91-99C8-4539-B1A3-7D7A26608C87}">
  <dimension ref="A1:M29"/>
  <sheetViews>
    <sheetView tabSelected="1" topLeftCell="A22" workbookViewId="0">
      <selection activeCell="B25" sqref="B25"/>
    </sheetView>
  </sheetViews>
  <sheetFormatPr defaultRowHeight="24.6" x14ac:dyDescent="0.7"/>
  <cols>
    <col min="1" max="1" width="13.3984375" style="168" customWidth="1"/>
    <col min="2" max="2" width="55.296875" style="169" customWidth="1"/>
    <col min="3" max="3" width="16.5" style="168" customWidth="1"/>
    <col min="4" max="4" width="11" style="168" customWidth="1"/>
    <col min="5" max="5" width="17" style="168" customWidth="1"/>
    <col min="6" max="6" width="14" style="168" customWidth="1"/>
    <col min="7" max="7" width="5.19921875" style="168" customWidth="1"/>
    <col min="8" max="16384" width="8.796875" style="168"/>
  </cols>
  <sheetData>
    <row r="1" spans="1:13" x14ac:dyDescent="0.7">
      <c r="A1" s="318" t="s">
        <v>275</v>
      </c>
      <c r="B1" s="318"/>
      <c r="C1" s="318"/>
      <c r="D1" s="318"/>
    </row>
    <row r="2" spans="1:13" x14ac:dyDescent="0.7">
      <c r="A2" s="168" t="s">
        <v>234</v>
      </c>
      <c r="B2" s="168" t="s">
        <v>235</v>
      </c>
      <c r="C2" s="168" t="s">
        <v>236</v>
      </c>
      <c r="D2" s="168" t="s">
        <v>119</v>
      </c>
      <c r="E2" s="168" t="s">
        <v>244</v>
      </c>
      <c r="G2" s="319" t="s">
        <v>300</v>
      </c>
      <c r="H2" s="319"/>
      <c r="I2" s="319"/>
      <c r="J2" s="319"/>
      <c r="K2" s="319"/>
      <c r="L2" s="319"/>
      <c r="M2" s="319"/>
    </row>
    <row r="3" spans="1:13" s="76" customFormat="1" x14ac:dyDescent="0.7">
      <c r="B3" s="170" t="s">
        <v>295</v>
      </c>
      <c r="C3" s="76" t="s">
        <v>87</v>
      </c>
      <c r="D3" s="172">
        <v>4112</v>
      </c>
      <c r="E3" s="76">
        <v>1.1200000000000001</v>
      </c>
      <c r="G3" s="320">
        <v>1</v>
      </c>
      <c r="H3" s="55" t="s">
        <v>71</v>
      </c>
    </row>
    <row r="4" spans="1:13" s="76" customFormat="1" x14ac:dyDescent="0.7">
      <c r="B4" s="170" t="s">
        <v>296</v>
      </c>
      <c r="C4" s="76" t="s">
        <v>92</v>
      </c>
      <c r="D4" s="172">
        <v>330</v>
      </c>
      <c r="E4" s="76">
        <v>2.4</v>
      </c>
      <c r="G4" s="320"/>
      <c r="H4" s="55" t="s">
        <v>141</v>
      </c>
    </row>
    <row r="5" spans="1:13" s="76" customFormat="1" x14ac:dyDescent="0.7">
      <c r="A5" s="76" t="s">
        <v>288</v>
      </c>
      <c r="B5" s="170" t="s">
        <v>289</v>
      </c>
      <c r="C5" s="76" t="s">
        <v>72</v>
      </c>
      <c r="D5" s="172">
        <v>20535</v>
      </c>
      <c r="E5" s="76">
        <v>1.3</v>
      </c>
      <c r="G5" s="320"/>
      <c r="H5" s="55" t="s">
        <v>107</v>
      </c>
    </row>
    <row r="6" spans="1:13" s="76" customFormat="1" x14ac:dyDescent="0.7">
      <c r="A6" s="76" t="s">
        <v>257</v>
      </c>
      <c r="B6" s="170" t="s">
        <v>287</v>
      </c>
      <c r="C6" s="76" t="s">
        <v>9</v>
      </c>
      <c r="D6" s="172">
        <v>9000</v>
      </c>
      <c r="E6" s="76">
        <v>4.3</v>
      </c>
      <c r="G6" s="320"/>
      <c r="H6" s="55" t="s">
        <v>74</v>
      </c>
    </row>
    <row r="7" spans="1:13" s="76" customFormat="1" x14ac:dyDescent="0.7">
      <c r="A7" s="76" t="s">
        <v>253</v>
      </c>
      <c r="B7" s="170" t="s">
        <v>286</v>
      </c>
      <c r="C7" s="76" t="s">
        <v>72</v>
      </c>
      <c r="D7" s="172">
        <v>2430</v>
      </c>
      <c r="E7" s="76">
        <v>1.3</v>
      </c>
      <c r="G7" s="320"/>
      <c r="H7" s="55" t="s">
        <v>75</v>
      </c>
      <c r="I7" s="168"/>
      <c r="J7" s="168"/>
      <c r="K7" s="168"/>
      <c r="L7" s="168"/>
      <c r="M7" s="168"/>
    </row>
    <row r="8" spans="1:13" s="76" customFormat="1" x14ac:dyDescent="0.7">
      <c r="A8" s="76" t="s">
        <v>253</v>
      </c>
      <c r="B8" s="170" t="s">
        <v>285</v>
      </c>
      <c r="C8" s="76" t="s">
        <v>72</v>
      </c>
      <c r="D8" s="172">
        <v>14037</v>
      </c>
      <c r="E8" s="76">
        <v>1.3</v>
      </c>
      <c r="G8" s="320"/>
      <c r="H8" s="55" t="s">
        <v>76</v>
      </c>
    </row>
    <row r="9" spans="1:13" x14ac:dyDescent="0.7">
      <c r="A9" s="76" t="s">
        <v>283</v>
      </c>
      <c r="B9" s="170" t="s">
        <v>284</v>
      </c>
      <c r="C9" s="76" t="s">
        <v>92</v>
      </c>
      <c r="D9" s="171">
        <v>1817.5</v>
      </c>
      <c r="E9" s="76">
        <v>2.4</v>
      </c>
      <c r="G9" s="320"/>
      <c r="H9" s="55" t="s">
        <v>78</v>
      </c>
    </row>
    <row r="10" spans="1:13" x14ac:dyDescent="0.7">
      <c r="A10" s="76" t="s">
        <v>281</v>
      </c>
      <c r="B10" s="170" t="s">
        <v>282</v>
      </c>
      <c r="C10" s="76" t="s">
        <v>72</v>
      </c>
      <c r="D10" s="172">
        <v>3044</v>
      </c>
      <c r="E10" s="76">
        <v>1.3</v>
      </c>
      <c r="G10" s="320"/>
      <c r="H10" s="55" t="s">
        <v>80</v>
      </c>
    </row>
    <row r="11" spans="1:13" s="76" customFormat="1" x14ac:dyDescent="0.7">
      <c r="A11" s="76" t="s">
        <v>279</v>
      </c>
      <c r="B11" s="170" t="s">
        <v>280</v>
      </c>
      <c r="C11" s="76" t="s">
        <v>92</v>
      </c>
      <c r="D11" s="172">
        <v>17150</v>
      </c>
      <c r="E11" s="76">
        <v>2.4</v>
      </c>
      <c r="H11" s="55" t="s">
        <v>81</v>
      </c>
    </row>
    <row r="12" spans="1:13" s="76" customFormat="1" x14ac:dyDescent="0.7">
      <c r="A12" s="76" t="s">
        <v>243</v>
      </c>
      <c r="B12" s="170" t="s">
        <v>229</v>
      </c>
      <c r="C12" s="76" t="s">
        <v>194</v>
      </c>
      <c r="D12" s="172">
        <v>1830</v>
      </c>
      <c r="E12" s="76">
        <v>2.6</v>
      </c>
      <c r="H12" s="55" t="s">
        <v>82</v>
      </c>
    </row>
    <row r="13" spans="1:13" s="76" customFormat="1" x14ac:dyDescent="0.7">
      <c r="A13" s="76" t="s">
        <v>278</v>
      </c>
      <c r="B13" s="170" t="s">
        <v>205</v>
      </c>
      <c r="C13" s="76" t="s">
        <v>72</v>
      </c>
      <c r="D13" s="172">
        <v>3420</v>
      </c>
      <c r="E13" s="76">
        <v>1.3</v>
      </c>
      <c r="H13" s="55" t="s">
        <v>83</v>
      </c>
    </row>
    <row r="14" spans="1:13" s="76" customFormat="1" x14ac:dyDescent="0.7">
      <c r="A14" s="76" t="s">
        <v>276</v>
      </c>
      <c r="B14" s="170" t="s">
        <v>277</v>
      </c>
      <c r="C14" s="76" t="s">
        <v>73</v>
      </c>
      <c r="D14" s="172">
        <v>3520</v>
      </c>
      <c r="E14" s="76">
        <v>1.1000000000000001</v>
      </c>
      <c r="H14" s="55" t="s">
        <v>85</v>
      </c>
    </row>
    <row r="15" spans="1:13" s="76" customFormat="1" x14ac:dyDescent="0.7">
      <c r="A15" s="76" t="s">
        <v>218</v>
      </c>
      <c r="B15" s="170" t="s">
        <v>290</v>
      </c>
      <c r="C15" s="76" t="s">
        <v>77</v>
      </c>
      <c r="D15" s="172">
        <v>320</v>
      </c>
      <c r="E15" s="76">
        <v>1.5</v>
      </c>
      <c r="H15" s="55" t="s">
        <v>86</v>
      </c>
    </row>
    <row r="16" spans="1:13" s="76" customFormat="1" x14ac:dyDescent="0.7">
      <c r="A16" s="76" t="s">
        <v>190</v>
      </c>
      <c r="B16" s="170" t="s">
        <v>292</v>
      </c>
      <c r="C16" s="76" t="s">
        <v>72</v>
      </c>
      <c r="D16" s="172">
        <v>1700</v>
      </c>
      <c r="E16" s="76">
        <v>1.9</v>
      </c>
      <c r="H16" s="55" t="s">
        <v>88</v>
      </c>
    </row>
    <row r="17" spans="1:8" s="76" customFormat="1" x14ac:dyDescent="0.7">
      <c r="A17" s="76" t="s">
        <v>291</v>
      </c>
      <c r="B17" s="170" t="s">
        <v>285</v>
      </c>
      <c r="C17" s="76" t="s">
        <v>72</v>
      </c>
      <c r="D17" s="172">
        <v>11349</v>
      </c>
      <c r="E17" s="76">
        <v>1.3</v>
      </c>
      <c r="H17" s="55" t="s">
        <v>89</v>
      </c>
    </row>
    <row r="18" spans="1:8" s="76" customFormat="1" x14ac:dyDescent="0.7">
      <c r="B18" s="170"/>
      <c r="D18" s="172">
        <v>1800</v>
      </c>
      <c r="E18" s="76">
        <v>1.3</v>
      </c>
      <c r="F18" s="174" t="s">
        <v>314</v>
      </c>
      <c r="G18" s="320">
        <v>2</v>
      </c>
      <c r="H18" s="55" t="s">
        <v>91</v>
      </c>
    </row>
    <row r="19" spans="1:8" x14ac:dyDescent="0.7">
      <c r="A19" s="76" t="s">
        <v>335</v>
      </c>
      <c r="B19" s="170" t="s">
        <v>285</v>
      </c>
      <c r="C19" s="76" t="s">
        <v>72</v>
      </c>
      <c r="D19" s="172">
        <v>4880</v>
      </c>
      <c r="E19" s="76">
        <v>1.3</v>
      </c>
      <c r="G19" s="320"/>
      <c r="H19" s="55" t="s">
        <v>93</v>
      </c>
    </row>
    <row r="20" spans="1:8" x14ac:dyDescent="0.7">
      <c r="A20" s="76" t="s">
        <v>338</v>
      </c>
      <c r="B20" s="170" t="s">
        <v>339</v>
      </c>
      <c r="C20" s="76" t="s">
        <v>92</v>
      </c>
      <c r="D20" s="172">
        <v>5300</v>
      </c>
      <c r="E20" s="76">
        <v>2.4</v>
      </c>
      <c r="F20" s="177" t="s">
        <v>340</v>
      </c>
      <c r="G20" s="320"/>
      <c r="H20" s="55" t="s">
        <v>142</v>
      </c>
    </row>
    <row r="21" spans="1:8" s="76" customFormat="1" x14ac:dyDescent="0.7">
      <c r="A21" s="76" t="s">
        <v>346</v>
      </c>
      <c r="B21" s="170" t="s">
        <v>347</v>
      </c>
      <c r="C21" s="76" t="s">
        <v>92</v>
      </c>
      <c r="D21" s="182">
        <v>839</v>
      </c>
      <c r="E21" s="181">
        <v>2.2999999999999998</v>
      </c>
      <c r="G21" s="320"/>
      <c r="H21" s="55" t="s">
        <v>94</v>
      </c>
    </row>
    <row r="22" spans="1:8" s="76" customFormat="1" x14ac:dyDescent="0.7">
      <c r="A22" s="76" t="s">
        <v>350</v>
      </c>
      <c r="B22" s="216" t="s">
        <v>351</v>
      </c>
      <c r="C22" s="76" t="s">
        <v>72</v>
      </c>
      <c r="D22" s="172">
        <v>3860</v>
      </c>
      <c r="E22" s="76">
        <v>1.3</v>
      </c>
      <c r="G22" s="320"/>
      <c r="H22" s="55" t="s">
        <v>98</v>
      </c>
    </row>
    <row r="23" spans="1:8" x14ac:dyDescent="0.7">
      <c r="A23" s="76" t="s">
        <v>350</v>
      </c>
      <c r="B23" s="170" t="s">
        <v>352</v>
      </c>
      <c r="C23" s="76" t="s">
        <v>92</v>
      </c>
      <c r="D23" s="172">
        <v>960</v>
      </c>
      <c r="E23" s="76">
        <v>2.4</v>
      </c>
      <c r="G23" s="320"/>
      <c r="H23" s="55" t="s">
        <v>95</v>
      </c>
    </row>
    <row r="24" spans="1:8" x14ac:dyDescent="0.7">
      <c r="A24" s="76" t="s">
        <v>350</v>
      </c>
      <c r="B24" s="170" t="s">
        <v>229</v>
      </c>
      <c r="C24" s="76" t="s">
        <v>194</v>
      </c>
      <c r="D24" s="172">
        <v>5730</v>
      </c>
      <c r="E24" s="76">
        <v>2.6</v>
      </c>
      <c r="G24" s="320"/>
      <c r="H24" s="55" t="s">
        <v>96</v>
      </c>
    </row>
    <row r="25" spans="1:8" s="76" customFormat="1" x14ac:dyDescent="0.7">
      <c r="A25" s="76" t="s">
        <v>356</v>
      </c>
      <c r="B25" s="170" t="s">
        <v>357</v>
      </c>
      <c r="C25" s="76" t="s">
        <v>72</v>
      </c>
      <c r="D25" s="172">
        <v>2700</v>
      </c>
      <c r="E25" s="76">
        <v>1.3</v>
      </c>
      <c r="G25" s="76">
        <v>3</v>
      </c>
      <c r="H25" s="55" t="s">
        <v>97</v>
      </c>
    </row>
    <row r="26" spans="1:8" s="76" customFormat="1" x14ac:dyDescent="0.7">
      <c r="A26" s="76" t="s">
        <v>384</v>
      </c>
      <c r="B26" s="170" t="s">
        <v>385</v>
      </c>
      <c r="C26" s="76" t="s">
        <v>92</v>
      </c>
      <c r="D26" s="172">
        <v>25000</v>
      </c>
      <c r="E26" s="76">
        <v>2.1</v>
      </c>
      <c r="G26" s="320">
        <v>4</v>
      </c>
      <c r="H26" s="55" t="s">
        <v>140</v>
      </c>
    </row>
    <row r="27" spans="1:8" s="76" customFormat="1" x14ac:dyDescent="0.7">
      <c r="A27" s="76" t="s">
        <v>394</v>
      </c>
      <c r="B27" s="170" t="s">
        <v>395</v>
      </c>
      <c r="C27" s="76" t="s">
        <v>72</v>
      </c>
      <c r="D27" s="172">
        <v>2676</v>
      </c>
      <c r="E27" s="76">
        <v>1.3</v>
      </c>
      <c r="G27" s="320"/>
      <c r="H27" s="55" t="s">
        <v>100</v>
      </c>
    </row>
    <row r="28" spans="1:8" s="76" customFormat="1" x14ac:dyDescent="0.7">
      <c r="A28" s="76" t="s">
        <v>401</v>
      </c>
      <c r="B28" s="170" t="s">
        <v>402</v>
      </c>
      <c r="C28" s="76" t="s">
        <v>7</v>
      </c>
      <c r="D28" s="76">
        <v>2812.05</v>
      </c>
      <c r="E28" s="76">
        <v>1.2</v>
      </c>
      <c r="G28" s="320"/>
      <c r="H28" s="55" t="s">
        <v>101</v>
      </c>
    </row>
    <row r="29" spans="1:8" x14ac:dyDescent="0.7">
      <c r="G29" s="320"/>
      <c r="H29" s="55" t="s">
        <v>102</v>
      </c>
    </row>
  </sheetData>
  <mergeCells count="5">
    <mergeCell ref="A1:D1"/>
    <mergeCell ref="G2:M2"/>
    <mergeCell ref="G3:G10"/>
    <mergeCell ref="G26:G29"/>
    <mergeCell ref="G18:G2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C376-141F-4666-B1CD-500D62F37664}">
  <dimension ref="A1:M28"/>
  <sheetViews>
    <sheetView topLeftCell="A13" workbookViewId="0">
      <selection activeCell="E27" sqref="E27"/>
    </sheetView>
  </sheetViews>
  <sheetFormatPr defaultRowHeight="24.6" x14ac:dyDescent="0.7"/>
  <cols>
    <col min="1" max="1" width="13.3984375" style="168" customWidth="1"/>
    <col min="2" max="2" width="48.296875" style="169" customWidth="1"/>
    <col min="3" max="3" width="16.5" style="168" customWidth="1"/>
    <col min="4" max="4" width="11" style="168" customWidth="1"/>
    <col min="5" max="5" width="17" style="168" customWidth="1"/>
    <col min="6" max="6" width="22.09765625" style="168" customWidth="1"/>
    <col min="7" max="7" width="5.19921875" style="168" customWidth="1"/>
    <col min="8" max="16384" width="8.796875" style="168"/>
  </cols>
  <sheetData>
    <row r="1" spans="1:13" x14ac:dyDescent="0.7">
      <c r="A1" s="318" t="s">
        <v>293</v>
      </c>
      <c r="B1" s="318"/>
      <c r="C1" s="318"/>
      <c r="D1" s="318"/>
    </row>
    <row r="2" spans="1:13" x14ac:dyDescent="0.7">
      <c r="A2" s="168" t="s">
        <v>234</v>
      </c>
      <c r="B2" s="168" t="s">
        <v>235</v>
      </c>
      <c r="C2" s="168" t="s">
        <v>236</v>
      </c>
      <c r="D2" s="168" t="s">
        <v>119</v>
      </c>
      <c r="E2" s="168" t="s">
        <v>244</v>
      </c>
      <c r="G2" s="319" t="s">
        <v>316</v>
      </c>
      <c r="H2" s="319"/>
      <c r="I2" s="319"/>
      <c r="J2" s="319"/>
      <c r="K2" s="319"/>
      <c r="L2" s="319"/>
      <c r="M2" s="319"/>
    </row>
    <row r="3" spans="1:13" s="76" customFormat="1" x14ac:dyDescent="0.7">
      <c r="A3" s="76" t="s">
        <v>307</v>
      </c>
      <c r="B3" s="170" t="s">
        <v>308</v>
      </c>
      <c r="C3" s="76" t="s">
        <v>194</v>
      </c>
      <c r="D3" s="172">
        <v>1000</v>
      </c>
      <c r="E3" s="76">
        <v>2</v>
      </c>
      <c r="G3" s="76">
        <v>1</v>
      </c>
      <c r="H3" s="55" t="s">
        <v>68</v>
      </c>
      <c r="I3" s="168"/>
      <c r="J3" s="168"/>
      <c r="K3" s="168"/>
      <c r="L3" s="168"/>
      <c r="M3" s="168"/>
    </row>
    <row r="4" spans="1:13" s="76" customFormat="1" x14ac:dyDescent="0.7">
      <c r="A4" s="76" t="s">
        <v>256</v>
      </c>
      <c r="B4" s="170" t="s">
        <v>305</v>
      </c>
      <c r="C4" s="76" t="s">
        <v>6</v>
      </c>
      <c r="D4" s="172">
        <v>28800</v>
      </c>
      <c r="E4" s="76">
        <v>2</v>
      </c>
      <c r="H4" s="55" t="s">
        <v>69</v>
      </c>
    </row>
    <row r="5" spans="1:13" s="76" customFormat="1" x14ac:dyDescent="0.7">
      <c r="A5" s="76" t="s">
        <v>243</v>
      </c>
      <c r="B5" s="170" t="s">
        <v>294</v>
      </c>
      <c r="C5" s="76" t="s">
        <v>25</v>
      </c>
      <c r="D5" s="172">
        <v>51208</v>
      </c>
      <c r="E5" s="76" t="s">
        <v>248</v>
      </c>
      <c r="G5" s="76">
        <v>2</v>
      </c>
      <c r="H5" s="55" t="s">
        <v>104</v>
      </c>
      <c r="I5" s="168"/>
      <c r="J5" s="168"/>
      <c r="K5" s="168"/>
      <c r="L5" s="168"/>
      <c r="M5" s="168"/>
    </row>
    <row r="6" spans="1:13" s="76" customFormat="1" x14ac:dyDescent="0.7">
      <c r="A6" s="76" t="s">
        <v>243</v>
      </c>
      <c r="B6" s="170" t="s">
        <v>306</v>
      </c>
      <c r="C6" s="76" t="s">
        <v>61</v>
      </c>
      <c r="D6" s="172">
        <v>12980</v>
      </c>
      <c r="E6" s="76">
        <v>1</v>
      </c>
      <c r="G6" s="76">
        <v>3</v>
      </c>
      <c r="H6" s="55" t="s">
        <v>105</v>
      </c>
      <c r="I6" s="168"/>
      <c r="J6" s="168"/>
      <c r="K6" s="168"/>
      <c r="L6" s="168"/>
      <c r="M6" s="168"/>
    </row>
    <row r="7" spans="1:13" s="76" customFormat="1" x14ac:dyDescent="0.7">
      <c r="A7" s="76" t="s">
        <v>303</v>
      </c>
      <c r="B7" s="170" t="s">
        <v>304</v>
      </c>
      <c r="C7" s="76" t="s">
        <v>31</v>
      </c>
      <c r="D7" s="172">
        <v>13415</v>
      </c>
      <c r="E7" s="76">
        <v>4</v>
      </c>
      <c r="G7" s="76">
        <v>4</v>
      </c>
      <c r="H7" s="55" t="s">
        <v>30</v>
      </c>
    </row>
    <row r="8" spans="1:13" s="76" customFormat="1" x14ac:dyDescent="0.7">
      <c r="A8" s="76" t="s">
        <v>302</v>
      </c>
      <c r="B8" s="170" t="s">
        <v>309</v>
      </c>
      <c r="C8" s="76" t="s">
        <v>106</v>
      </c>
      <c r="D8" s="172">
        <v>111490</v>
      </c>
      <c r="E8" s="76">
        <v>3</v>
      </c>
    </row>
    <row r="9" spans="1:13" s="76" customFormat="1" x14ac:dyDescent="0.7">
      <c r="A9" s="76" t="s">
        <v>237</v>
      </c>
      <c r="B9" s="170" t="s">
        <v>238</v>
      </c>
      <c r="C9" s="76" t="s">
        <v>25</v>
      </c>
      <c r="D9" s="172">
        <v>5926</v>
      </c>
      <c r="E9" s="76" t="s">
        <v>248</v>
      </c>
    </row>
    <row r="10" spans="1:13" s="76" customFormat="1" x14ac:dyDescent="0.7">
      <c r="A10" s="76" t="s">
        <v>237</v>
      </c>
      <c r="B10" s="170" t="s">
        <v>301</v>
      </c>
      <c r="C10" s="76" t="s">
        <v>23</v>
      </c>
      <c r="D10" s="172">
        <v>4030</v>
      </c>
      <c r="E10" s="76">
        <v>1</v>
      </c>
    </row>
    <row r="11" spans="1:13" s="76" customFormat="1" x14ac:dyDescent="0.7">
      <c r="A11" s="76" t="s">
        <v>313</v>
      </c>
      <c r="B11" s="170" t="s">
        <v>315</v>
      </c>
      <c r="C11" s="76" t="s">
        <v>61</v>
      </c>
      <c r="D11" s="172">
        <v>2000</v>
      </c>
      <c r="E11" s="76">
        <v>1</v>
      </c>
    </row>
    <row r="12" spans="1:13" s="76" customFormat="1" x14ac:dyDescent="0.7">
      <c r="A12" s="76" t="s">
        <v>265</v>
      </c>
      <c r="B12" s="170" t="s">
        <v>266</v>
      </c>
      <c r="C12" s="76" t="s">
        <v>25</v>
      </c>
      <c r="D12" s="172">
        <v>19868</v>
      </c>
      <c r="E12" s="76" t="s">
        <v>248</v>
      </c>
    </row>
    <row r="13" spans="1:13" x14ac:dyDescent="0.7">
      <c r="A13" s="76" t="s">
        <v>310</v>
      </c>
      <c r="B13" s="170" t="s">
        <v>311</v>
      </c>
      <c r="C13" s="76" t="s">
        <v>9</v>
      </c>
      <c r="D13" s="172">
        <v>27200</v>
      </c>
      <c r="E13" s="76">
        <v>2</v>
      </c>
    </row>
    <row r="14" spans="1:13" x14ac:dyDescent="0.7">
      <c r="A14" s="76"/>
      <c r="B14" s="170" t="s">
        <v>312</v>
      </c>
      <c r="C14" s="76" t="s">
        <v>106</v>
      </c>
      <c r="D14" s="172">
        <v>41730</v>
      </c>
      <c r="E14" s="76">
        <v>3</v>
      </c>
      <c r="F14" s="174" t="s">
        <v>314</v>
      </c>
    </row>
    <row r="15" spans="1:13" s="76" customFormat="1" x14ac:dyDescent="0.7">
      <c r="B15" s="170"/>
      <c r="D15" s="172">
        <v>5040</v>
      </c>
      <c r="E15" s="76">
        <v>1</v>
      </c>
      <c r="F15" s="174" t="s">
        <v>314</v>
      </c>
    </row>
    <row r="16" spans="1:13" s="76" customFormat="1" x14ac:dyDescent="0.7">
      <c r="B16" s="170"/>
      <c r="D16" s="172">
        <v>5130</v>
      </c>
      <c r="E16" s="76">
        <v>1</v>
      </c>
      <c r="F16" s="174" t="s">
        <v>314</v>
      </c>
    </row>
    <row r="17" spans="1:8" s="76" customFormat="1" x14ac:dyDescent="0.7">
      <c r="B17" s="170"/>
      <c r="D17" s="172">
        <v>1794</v>
      </c>
      <c r="E17" s="76">
        <v>1</v>
      </c>
      <c r="F17" s="174" t="s">
        <v>314</v>
      </c>
      <c r="H17" s="55"/>
    </row>
    <row r="18" spans="1:8" s="76" customFormat="1" x14ac:dyDescent="0.7">
      <c r="B18" s="170" t="s">
        <v>317</v>
      </c>
      <c r="C18" s="76" t="s">
        <v>6</v>
      </c>
      <c r="D18" s="172">
        <v>60000</v>
      </c>
      <c r="E18" s="76">
        <v>2</v>
      </c>
      <c r="F18" s="174" t="s">
        <v>314</v>
      </c>
      <c r="H18" s="55"/>
    </row>
    <row r="19" spans="1:8" s="76" customFormat="1" x14ac:dyDescent="0.7">
      <c r="B19" s="170"/>
      <c r="D19" s="172">
        <v>5860</v>
      </c>
      <c r="E19" s="76">
        <v>2</v>
      </c>
      <c r="F19" s="174" t="s">
        <v>314</v>
      </c>
    </row>
    <row r="20" spans="1:8" s="76" customFormat="1" x14ac:dyDescent="0.7">
      <c r="B20" s="170"/>
      <c r="D20" s="172">
        <v>3060</v>
      </c>
      <c r="E20" s="76">
        <v>2</v>
      </c>
      <c r="F20" s="174" t="s">
        <v>314</v>
      </c>
    </row>
    <row r="21" spans="1:8" s="76" customFormat="1" x14ac:dyDescent="0.7">
      <c r="A21" s="76" t="s">
        <v>291</v>
      </c>
      <c r="B21" s="170" t="s">
        <v>362</v>
      </c>
      <c r="C21" s="76" t="s">
        <v>6</v>
      </c>
      <c r="D21" s="172">
        <v>1400</v>
      </c>
      <c r="E21" s="76">
        <v>2</v>
      </c>
      <c r="F21" s="174"/>
    </row>
    <row r="22" spans="1:8" x14ac:dyDescent="0.7">
      <c r="A22" s="76" t="s">
        <v>341</v>
      </c>
      <c r="B22" s="170" t="s">
        <v>342</v>
      </c>
      <c r="C22" s="76" t="s">
        <v>61</v>
      </c>
      <c r="D22" s="172">
        <v>3200</v>
      </c>
      <c r="E22" s="76">
        <v>1</v>
      </c>
    </row>
    <row r="23" spans="1:8" x14ac:dyDescent="0.7">
      <c r="A23" s="76" t="s">
        <v>377</v>
      </c>
      <c r="B23" s="170" t="s">
        <v>379</v>
      </c>
      <c r="C23" s="76" t="s">
        <v>23</v>
      </c>
      <c r="D23" s="172">
        <v>250</v>
      </c>
      <c r="E23" s="76">
        <v>1</v>
      </c>
    </row>
    <row r="24" spans="1:8" s="76" customFormat="1" x14ac:dyDescent="0.7">
      <c r="A24" s="76" t="s">
        <v>378</v>
      </c>
      <c r="B24" s="170" t="s">
        <v>380</v>
      </c>
      <c r="C24" s="76" t="s">
        <v>23</v>
      </c>
      <c r="D24" s="172">
        <v>200</v>
      </c>
      <c r="E24" s="76">
        <v>1</v>
      </c>
    </row>
    <row r="25" spans="1:8" s="76" customFormat="1" x14ac:dyDescent="0.7">
      <c r="A25" s="76" t="s">
        <v>381</v>
      </c>
      <c r="B25" s="170" t="s">
        <v>382</v>
      </c>
      <c r="C25" s="76" t="s">
        <v>9</v>
      </c>
      <c r="D25" s="172">
        <v>300</v>
      </c>
      <c r="E25" s="76">
        <v>2</v>
      </c>
      <c r="H25" s="55"/>
    </row>
    <row r="26" spans="1:8" x14ac:dyDescent="0.7">
      <c r="A26" s="76" t="s">
        <v>392</v>
      </c>
      <c r="B26" s="170" t="s">
        <v>393</v>
      </c>
      <c r="C26" s="76" t="s">
        <v>9</v>
      </c>
      <c r="D26" s="172">
        <v>4840</v>
      </c>
      <c r="E26" s="76">
        <v>2</v>
      </c>
      <c r="G26" s="76"/>
      <c r="H26" s="55"/>
    </row>
    <row r="27" spans="1:8" x14ac:dyDescent="0.7">
      <c r="A27" s="76"/>
      <c r="B27" s="170"/>
      <c r="C27" s="76"/>
      <c r="D27" s="172"/>
      <c r="E27" s="76"/>
      <c r="G27" s="76"/>
      <c r="H27" s="55"/>
    </row>
    <row r="28" spans="1:8" s="76" customFormat="1" x14ac:dyDescent="0.7">
      <c r="B28" s="170"/>
      <c r="D28" s="172"/>
    </row>
  </sheetData>
  <mergeCells count="2">
    <mergeCell ref="A1:D1"/>
    <mergeCell ref="G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E1CA-BD10-4644-AD5F-287B764C1150}">
  <dimension ref="A1:E35"/>
  <sheetViews>
    <sheetView zoomScale="115" zoomScaleNormal="115" workbookViewId="0">
      <selection activeCell="H7" sqref="H7"/>
    </sheetView>
  </sheetViews>
  <sheetFormatPr defaultRowHeight="21" x14ac:dyDescent="0.6"/>
  <cols>
    <col min="1" max="1" width="16.8984375" style="7" customWidth="1"/>
    <col min="2" max="2" width="58" style="1" customWidth="1"/>
    <col min="3" max="3" width="11.69921875" style="7" customWidth="1"/>
    <col min="4" max="4" width="10.19921875" style="7" customWidth="1"/>
    <col min="5" max="5" width="29.69921875" style="1" customWidth="1"/>
    <col min="6" max="16384" width="8.796875" style="1"/>
  </cols>
  <sheetData>
    <row r="1" spans="1:5" ht="27" x14ac:dyDescent="0.75">
      <c r="A1" s="267" t="s">
        <v>214</v>
      </c>
      <c r="B1" s="267"/>
      <c r="C1" s="267"/>
      <c r="D1" s="267"/>
    </row>
    <row r="2" spans="1:5" x14ac:dyDescent="0.6">
      <c r="A2" s="2" t="s">
        <v>206</v>
      </c>
      <c r="B2" s="2" t="s">
        <v>195</v>
      </c>
      <c r="C2" s="2" t="s">
        <v>3</v>
      </c>
      <c r="D2" s="2" t="s">
        <v>119</v>
      </c>
      <c r="E2" s="12" t="s">
        <v>226</v>
      </c>
    </row>
    <row r="3" spans="1:5" x14ac:dyDescent="0.6">
      <c r="A3" s="5" t="s">
        <v>121</v>
      </c>
      <c r="B3" s="6" t="s">
        <v>196</v>
      </c>
      <c r="C3" s="5" t="s">
        <v>25</v>
      </c>
      <c r="D3" s="90">
        <v>20300</v>
      </c>
    </row>
    <row r="4" spans="1:5" x14ac:dyDescent="0.6">
      <c r="A4" s="5" t="s">
        <v>121</v>
      </c>
      <c r="B4" s="6" t="s">
        <v>197</v>
      </c>
      <c r="C4" s="5" t="s">
        <v>25</v>
      </c>
      <c r="D4" s="90">
        <v>9686</v>
      </c>
    </row>
    <row r="5" spans="1:5" x14ac:dyDescent="0.6">
      <c r="A5" s="5" t="s">
        <v>121</v>
      </c>
      <c r="B5" s="6" t="s">
        <v>198</v>
      </c>
      <c r="C5" s="5" t="s">
        <v>19</v>
      </c>
      <c r="D5" s="90">
        <v>10000</v>
      </c>
    </row>
    <row r="6" spans="1:5" x14ac:dyDescent="0.6">
      <c r="A6" s="5" t="s">
        <v>121</v>
      </c>
      <c r="B6" s="6" t="s">
        <v>199</v>
      </c>
      <c r="C6" s="5" t="s">
        <v>25</v>
      </c>
      <c r="D6" s="90">
        <v>15520</v>
      </c>
    </row>
    <row r="7" spans="1:5" x14ac:dyDescent="0.6">
      <c r="A7" s="5" t="s">
        <v>121</v>
      </c>
      <c r="B7" s="6" t="s">
        <v>200</v>
      </c>
      <c r="C7" s="5" t="s">
        <v>25</v>
      </c>
      <c r="D7" s="90">
        <v>11640</v>
      </c>
    </row>
    <row r="8" spans="1:5" x14ac:dyDescent="0.6">
      <c r="A8" s="5" t="s">
        <v>201</v>
      </c>
      <c r="B8" s="6" t="s">
        <v>202</v>
      </c>
      <c r="C8" s="5" t="s">
        <v>73</v>
      </c>
      <c r="D8" s="90">
        <v>3520</v>
      </c>
      <c r="E8" s="1" t="s">
        <v>227</v>
      </c>
    </row>
    <row r="9" spans="1:5" x14ac:dyDescent="0.6">
      <c r="A9" s="5" t="s">
        <v>201</v>
      </c>
      <c r="B9" s="6" t="s">
        <v>203</v>
      </c>
      <c r="C9" s="5" t="s">
        <v>72</v>
      </c>
      <c r="D9" s="90">
        <v>2430</v>
      </c>
    </row>
    <row r="10" spans="1:5" x14ac:dyDescent="0.6">
      <c r="A10" s="5" t="s">
        <v>201</v>
      </c>
      <c r="B10" s="6" t="s">
        <v>203</v>
      </c>
      <c r="C10" s="5" t="s">
        <v>72</v>
      </c>
      <c r="D10" s="90">
        <v>1800</v>
      </c>
    </row>
    <row r="11" spans="1:5" x14ac:dyDescent="0.6">
      <c r="A11" s="5" t="s">
        <v>201</v>
      </c>
      <c r="B11" s="6" t="s">
        <v>204</v>
      </c>
      <c r="C11" s="5" t="s">
        <v>72</v>
      </c>
      <c r="D11" s="90">
        <v>3044</v>
      </c>
      <c r="E11" s="1" t="s">
        <v>227</v>
      </c>
    </row>
    <row r="12" spans="1:5" x14ac:dyDescent="0.6">
      <c r="A12" s="5" t="s">
        <v>201</v>
      </c>
      <c r="B12" s="6" t="s">
        <v>205</v>
      </c>
      <c r="C12" s="5" t="s">
        <v>72</v>
      </c>
      <c r="D12" s="90">
        <v>3420</v>
      </c>
      <c r="E12" s="1" t="s">
        <v>227</v>
      </c>
    </row>
    <row r="13" spans="1:5" x14ac:dyDescent="0.6">
      <c r="A13" s="5" t="s">
        <v>201</v>
      </c>
      <c r="B13" s="6" t="s">
        <v>210</v>
      </c>
      <c r="C13" s="5" t="s">
        <v>92</v>
      </c>
      <c r="D13" s="90">
        <v>330</v>
      </c>
    </row>
    <row r="14" spans="1:5" x14ac:dyDescent="0.6">
      <c r="A14" s="5" t="s">
        <v>207</v>
      </c>
      <c r="B14" s="6" t="s">
        <v>208</v>
      </c>
      <c r="C14" s="5" t="s">
        <v>6</v>
      </c>
      <c r="D14" s="90">
        <v>1000</v>
      </c>
    </row>
    <row r="15" spans="1:5" x14ac:dyDescent="0.6">
      <c r="A15" s="5" t="s">
        <v>207</v>
      </c>
      <c r="B15" s="6" t="s">
        <v>211</v>
      </c>
      <c r="C15" s="5" t="s">
        <v>6</v>
      </c>
      <c r="D15" s="90">
        <v>28880</v>
      </c>
    </row>
    <row r="16" spans="1:5" x14ac:dyDescent="0.6">
      <c r="A16" s="5" t="s">
        <v>207</v>
      </c>
      <c r="B16" s="6" t="s">
        <v>212</v>
      </c>
      <c r="C16" s="5" t="s">
        <v>6</v>
      </c>
      <c r="D16" s="90">
        <v>60000</v>
      </c>
    </row>
    <row r="17" spans="1:5" x14ac:dyDescent="0.6">
      <c r="A17" s="5" t="s">
        <v>207</v>
      </c>
      <c r="B17" s="6" t="s">
        <v>208</v>
      </c>
      <c r="C17" s="5" t="s">
        <v>6</v>
      </c>
      <c r="D17" s="90">
        <v>5860</v>
      </c>
    </row>
    <row r="18" spans="1:5" x14ac:dyDescent="0.6">
      <c r="A18" s="5" t="s">
        <v>207</v>
      </c>
      <c r="B18" s="6" t="s">
        <v>208</v>
      </c>
      <c r="C18" s="5" t="s">
        <v>6</v>
      </c>
      <c r="D18" s="90">
        <v>3060</v>
      </c>
    </row>
    <row r="19" spans="1:5" x14ac:dyDescent="0.6">
      <c r="A19" s="5" t="s">
        <v>213</v>
      </c>
      <c r="B19" s="6" t="s">
        <v>228</v>
      </c>
      <c r="C19" s="5" t="s">
        <v>9</v>
      </c>
      <c r="D19" s="90">
        <v>8160</v>
      </c>
      <c r="E19" s="1" t="s">
        <v>230</v>
      </c>
    </row>
    <row r="20" spans="1:5" x14ac:dyDescent="0.6">
      <c r="A20" s="5" t="s">
        <v>121</v>
      </c>
      <c r="B20" s="6" t="s">
        <v>330</v>
      </c>
      <c r="C20" s="5" t="s">
        <v>106</v>
      </c>
      <c r="D20" s="90">
        <v>111490</v>
      </c>
      <c r="E20" s="1" t="s">
        <v>331</v>
      </c>
    </row>
    <row r="21" spans="1:5" x14ac:dyDescent="0.6">
      <c r="A21" s="5" t="s">
        <v>207</v>
      </c>
      <c r="B21" s="6" t="s">
        <v>320</v>
      </c>
      <c r="C21" s="5" t="s">
        <v>6</v>
      </c>
      <c r="D21" s="175">
        <v>5130</v>
      </c>
    </row>
    <row r="22" spans="1:5" x14ac:dyDescent="0.6">
      <c r="A22" s="5" t="s">
        <v>207</v>
      </c>
      <c r="B22" s="6" t="s">
        <v>327</v>
      </c>
      <c r="C22" s="5" t="s">
        <v>9</v>
      </c>
      <c r="D22" s="90">
        <v>27200</v>
      </c>
    </row>
    <row r="23" spans="1:5" x14ac:dyDescent="0.6">
      <c r="A23" s="5" t="s">
        <v>333</v>
      </c>
      <c r="B23" s="6" t="s">
        <v>332</v>
      </c>
      <c r="C23" s="5" t="s">
        <v>73</v>
      </c>
      <c r="D23" s="90">
        <v>25000</v>
      </c>
    </row>
    <row r="24" spans="1:5" x14ac:dyDescent="0.6">
      <c r="A24" s="5" t="s">
        <v>121</v>
      </c>
      <c r="B24" s="164" t="s">
        <v>328</v>
      </c>
      <c r="C24" s="163" t="s">
        <v>19</v>
      </c>
      <c r="D24" s="176">
        <v>30000</v>
      </c>
    </row>
    <row r="25" spans="1:5" x14ac:dyDescent="0.6">
      <c r="A25" s="5" t="s">
        <v>207</v>
      </c>
      <c r="B25" s="164" t="s">
        <v>329</v>
      </c>
      <c r="C25" s="163" t="s">
        <v>6</v>
      </c>
      <c r="D25" s="176">
        <v>61980</v>
      </c>
    </row>
    <row r="26" spans="1:5" x14ac:dyDescent="0.6">
      <c r="A26" s="5" t="s">
        <v>121</v>
      </c>
      <c r="B26" s="6" t="s">
        <v>334</v>
      </c>
      <c r="C26" s="5" t="s">
        <v>23</v>
      </c>
      <c r="D26" s="90">
        <v>4030</v>
      </c>
    </row>
    <row r="27" spans="1:5" x14ac:dyDescent="0.6">
      <c r="A27" s="5"/>
      <c r="B27" s="6"/>
      <c r="C27" s="5"/>
      <c r="D27" s="5"/>
    </row>
    <row r="28" spans="1:5" x14ac:dyDescent="0.6">
      <c r="A28" s="5"/>
      <c r="B28" s="6"/>
      <c r="C28" s="5"/>
      <c r="D28" s="5"/>
    </row>
    <row r="29" spans="1:5" x14ac:dyDescent="0.6">
      <c r="A29" s="5"/>
      <c r="B29" s="6"/>
      <c r="C29" s="5"/>
      <c r="D29" s="5"/>
    </row>
    <row r="30" spans="1:5" x14ac:dyDescent="0.6">
      <c r="A30" s="5"/>
      <c r="B30" s="6"/>
      <c r="C30" s="5"/>
      <c r="D30" s="5"/>
    </row>
    <row r="31" spans="1:5" x14ac:dyDescent="0.6">
      <c r="A31" s="5"/>
      <c r="B31" s="6"/>
      <c r="C31" s="5"/>
      <c r="D31" s="5"/>
    </row>
    <row r="32" spans="1:5" x14ac:dyDescent="0.6">
      <c r="A32" s="5"/>
      <c r="B32" s="6"/>
      <c r="C32" s="5"/>
      <c r="D32" s="5"/>
    </row>
    <row r="33" spans="1:4" x14ac:dyDescent="0.6">
      <c r="A33" s="5"/>
      <c r="B33" s="6"/>
      <c r="C33" s="5"/>
      <c r="D33" s="5"/>
    </row>
    <row r="34" spans="1:4" x14ac:dyDescent="0.6">
      <c r="A34" s="5"/>
      <c r="B34" s="6"/>
      <c r="C34" s="5"/>
      <c r="D34" s="5"/>
    </row>
    <row r="35" spans="1:4" x14ac:dyDescent="0.6">
      <c r="A35" s="5"/>
      <c r="B35" s="6"/>
      <c r="C35" s="5"/>
      <c r="D35" s="5"/>
    </row>
  </sheetData>
  <mergeCells count="1">
    <mergeCell ref="A1:D1"/>
  </mergeCells>
  <pageMargins left="0.16" right="0.12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B619E-E455-4CBD-8A40-8F3104645889}">
  <dimension ref="A1:K23"/>
  <sheetViews>
    <sheetView workbookViewId="0">
      <selection activeCell="G14" sqref="G14"/>
    </sheetView>
  </sheetViews>
  <sheetFormatPr defaultRowHeight="24.6" x14ac:dyDescent="0.7"/>
  <cols>
    <col min="1" max="1" width="4.19921875" style="76" customWidth="1"/>
    <col min="2" max="2" width="33.59765625" style="55" customWidth="1"/>
    <col min="3" max="3" width="11" style="55" customWidth="1"/>
    <col min="4" max="4" width="8.8984375" style="55" bestFit="1" customWidth="1"/>
    <col min="5" max="5" width="11.69921875" style="55" customWidth="1"/>
    <col min="6" max="6" width="11" style="55" customWidth="1"/>
    <col min="7" max="7" width="9.5" style="55" customWidth="1"/>
    <col min="8" max="8" width="10.796875" style="55" customWidth="1"/>
    <col min="9" max="9" width="11.59765625" style="55" customWidth="1"/>
    <col min="10" max="10" width="14.09765625" style="55" customWidth="1"/>
    <col min="11" max="16384" width="8.796875" style="55"/>
  </cols>
  <sheetData>
    <row r="1" spans="1:10" ht="27" x14ac:dyDescent="0.75">
      <c r="A1" s="323" t="s">
        <v>110</v>
      </c>
      <c r="B1" s="323"/>
      <c r="C1" s="323"/>
      <c r="D1" s="323"/>
      <c r="E1" s="323"/>
      <c r="F1" s="323"/>
      <c r="G1" s="323"/>
      <c r="H1" s="323"/>
      <c r="I1" s="323"/>
    </row>
    <row r="2" spans="1:10" ht="27" x14ac:dyDescent="0.75">
      <c r="A2" s="324" t="s">
        <v>111</v>
      </c>
      <c r="B2" s="324"/>
      <c r="C2" s="324"/>
      <c r="D2" s="324"/>
      <c r="E2" s="324"/>
      <c r="F2" s="324"/>
      <c r="G2" s="324"/>
      <c r="H2" s="325"/>
      <c r="I2" s="56" t="s">
        <v>112</v>
      </c>
    </row>
    <row r="3" spans="1:10" x14ac:dyDescent="0.7">
      <c r="A3" s="57" t="s">
        <v>4</v>
      </c>
      <c r="B3" s="57" t="s">
        <v>113</v>
      </c>
      <c r="C3" s="57" t="s">
        <v>114</v>
      </c>
      <c r="D3" s="57" t="s">
        <v>115</v>
      </c>
      <c r="E3" s="57" t="s">
        <v>116</v>
      </c>
      <c r="F3" s="57" t="s">
        <v>117</v>
      </c>
      <c r="G3" s="57" t="s">
        <v>118</v>
      </c>
      <c r="H3" s="58" t="s">
        <v>119</v>
      </c>
      <c r="I3" s="59" t="s">
        <v>39</v>
      </c>
    </row>
    <row r="4" spans="1:10" x14ac:dyDescent="0.7">
      <c r="A4" s="60">
        <v>1</v>
      </c>
      <c r="B4" s="61" t="s">
        <v>120</v>
      </c>
      <c r="C4" s="62">
        <v>36</v>
      </c>
      <c r="D4" s="63">
        <v>1700</v>
      </c>
      <c r="E4" s="63">
        <f>C4*D4</f>
        <v>61200</v>
      </c>
      <c r="F4" s="64" t="s">
        <v>121</v>
      </c>
      <c r="G4" s="60">
        <v>60</v>
      </c>
      <c r="H4" s="65">
        <f>(60/100)*J6</f>
        <v>512496</v>
      </c>
      <c r="I4" s="66">
        <f>H4-44000</f>
        <v>468496</v>
      </c>
    </row>
    <row r="5" spans="1:10" x14ac:dyDescent="0.7">
      <c r="A5" s="60">
        <v>2</v>
      </c>
      <c r="B5" s="61" t="s">
        <v>122</v>
      </c>
      <c r="C5" s="62">
        <v>174</v>
      </c>
      <c r="D5" s="63">
        <v>1900</v>
      </c>
      <c r="E5" s="63">
        <f t="shared" ref="E5:E7" si="0">C5*D5</f>
        <v>330600</v>
      </c>
      <c r="F5" s="64" t="s">
        <v>2</v>
      </c>
      <c r="G5" s="60">
        <v>5</v>
      </c>
      <c r="H5" s="67">
        <f>(5/100)*J6</f>
        <v>42708</v>
      </c>
    </row>
    <row r="6" spans="1:10" x14ac:dyDescent="0.7">
      <c r="A6" s="60">
        <v>3</v>
      </c>
      <c r="B6" s="61" t="s">
        <v>123</v>
      </c>
      <c r="C6" s="62">
        <v>156</v>
      </c>
      <c r="D6" s="63">
        <v>3500</v>
      </c>
      <c r="E6" s="63">
        <f t="shared" si="0"/>
        <v>546000</v>
      </c>
      <c r="F6" s="64" t="s">
        <v>124</v>
      </c>
      <c r="G6" s="60">
        <v>10</v>
      </c>
      <c r="H6" s="67">
        <f>(10/100)*J6</f>
        <v>85416</v>
      </c>
      <c r="I6" s="68"/>
      <c r="J6" s="68">
        <f>E11-(I9+I10)</f>
        <v>854160</v>
      </c>
    </row>
    <row r="7" spans="1:10" x14ac:dyDescent="0.7">
      <c r="A7" s="60">
        <v>4</v>
      </c>
      <c r="B7" s="61" t="s">
        <v>125</v>
      </c>
      <c r="C7" s="62">
        <v>141</v>
      </c>
      <c r="D7" s="63">
        <v>3900</v>
      </c>
      <c r="E7" s="63">
        <f t="shared" si="0"/>
        <v>549900</v>
      </c>
      <c r="F7" s="64" t="s">
        <v>126</v>
      </c>
      <c r="G7" s="60">
        <v>15</v>
      </c>
      <c r="H7" s="69">
        <f>(15/100)*J6</f>
        <v>128124</v>
      </c>
    </row>
    <row r="8" spans="1:10" x14ac:dyDescent="0.7">
      <c r="A8" s="326" t="s">
        <v>127</v>
      </c>
      <c r="B8" s="326"/>
      <c r="C8" s="70">
        <v>507</v>
      </c>
      <c r="F8" s="71" t="s">
        <v>128</v>
      </c>
      <c r="G8" s="70">
        <v>10</v>
      </c>
      <c r="H8" s="72">
        <f>(10/100)*J6</f>
        <v>85416</v>
      </c>
      <c r="I8" s="69">
        <f>H8+44000</f>
        <v>129416</v>
      </c>
    </row>
    <row r="9" spans="1:10" x14ac:dyDescent="0.7">
      <c r="A9" s="73">
        <v>5</v>
      </c>
      <c r="B9" s="74" t="s">
        <v>129</v>
      </c>
      <c r="C9" s="327" t="s">
        <v>130</v>
      </c>
      <c r="D9" s="327"/>
      <c r="E9" s="327"/>
      <c r="F9" s="74"/>
      <c r="G9" s="74"/>
      <c r="H9" s="74"/>
      <c r="I9" s="75">
        <v>420000</v>
      </c>
    </row>
    <row r="10" spans="1:10" x14ac:dyDescent="0.7">
      <c r="A10" s="73">
        <v>6</v>
      </c>
      <c r="B10" s="74" t="s">
        <v>131</v>
      </c>
      <c r="C10" s="327"/>
      <c r="D10" s="327"/>
      <c r="E10" s="327"/>
      <c r="F10" s="74"/>
      <c r="G10" s="73">
        <v>14</v>
      </c>
      <c r="H10" s="74"/>
      <c r="I10" s="75">
        <v>213540</v>
      </c>
    </row>
    <row r="11" spans="1:10" x14ac:dyDescent="0.7">
      <c r="E11" s="77">
        <f>SUM(E4:E7)</f>
        <v>1487700</v>
      </c>
      <c r="F11" s="78" t="s">
        <v>116</v>
      </c>
      <c r="G11" s="78">
        <v>100</v>
      </c>
      <c r="H11" s="79">
        <f>I6+I10</f>
        <v>213540</v>
      </c>
      <c r="I11" s="79">
        <f>I6+I9+I10</f>
        <v>633540</v>
      </c>
    </row>
    <row r="12" spans="1:10" x14ac:dyDescent="0.7">
      <c r="A12" s="80" t="s">
        <v>4</v>
      </c>
      <c r="B12" s="80" t="s">
        <v>132</v>
      </c>
      <c r="C12" s="80" t="s">
        <v>114</v>
      </c>
      <c r="D12" s="80" t="s">
        <v>115</v>
      </c>
      <c r="E12" s="80" t="s">
        <v>116</v>
      </c>
      <c r="F12" s="80" t="s">
        <v>121</v>
      </c>
      <c r="G12" s="80" t="s">
        <v>133</v>
      </c>
      <c r="H12" s="80" t="s">
        <v>134</v>
      </c>
      <c r="I12" s="80" t="s">
        <v>135</v>
      </c>
    </row>
    <row r="13" spans="1:10" x14ac:dyDescent="0.7">
      <c r="A13" s="60">
        <v>1</v>
      </c>
      <c r="B13" s="61" t="s">
        <v>120</v>
      </c>
      <c r="C13" s="62">
        <v>36</v>
      </c>
      <c r="D13" s="60">
        <v>430</v>
      </c>
      <c r="E13" s="81">
        <f>C13*D13</f>
        <v>15480</v>
      </c>
      <c r="F13" s="60">
        <v>50</v>
      </c>
      <c r="G13" s="60">
        <v>100</v>
      </c>
      <c r="H13" s="60">
        <v>250</v>
      </c>
      <c r="I13" s="60">
        <v>30</v>
      </c>
    </row>
    <row r="14" spans="1:10" x14ac:dyDescent="0.7">
      <c r="A14" s="60">
        <v>2</v>
      </c>
      <c r="B14" s="61" t="s">
        <v>122</v>
      </c>
      <c r="C14" s="62">
        <v>174</v>
      </c>
      <c r="D14" s="60">
        <v>480</v>
      </c>
      <c r="E14" s="81">
        <f>C14*D14</f>
        <v>83520</v>
      </c>
      <c r="F14" s="60">
        <v>60</v>
      </c>
      <c r="G14" s="60">
        <v>140</v>
      </c>
      <c r="H14" s="60">
        <v>250</v>
      </c>
      <c r="I14" s="60">
        <v>30</v>
      </c>
    </row>
    <row r="15" spans="1:10" x14ac:dyDescent="0.7">
      <c r="A15" s="60">
        <v>3</v>
      </c>
      <c r="B15" s="61" t="s">
        <v>123</v>
      </c>
      <c r="C15" s="62">
        <v>156</v>
      </c>
      <c r="D15" s="60">
        <v>880</v>
      </c>
      <c r="E15" s="81">
        <f>C15*D15</f>
        <v>137280</v>
      </c>
      <c r="F15" s="60">
        <v>100</v>
      </c>
      <c r="G15" s="60">
        <v>380</v>
      </c>
      <c r="H15" s="60">
        <v>350</v>
      </c>
      <c r="I15" s="60">
        <v>50</v>
      </c>
    </row>
    <row r="16" spans="1:10" x14ac:dyDescent="0.7">
      <c r="A16" s="60">
        <v>4</v>
      </c>
      <c r="B16" s="61" t="s">
        <v>125</v>
      </c>
      <c r="C16" s="62">
        <v>141</v>
      </c>
      <c r="D16" s="60">
        <v>950</v>
      </c>
      <c r="E16" s="81">
        <f>C16*D16</f>
        <v>133950</v>
      </c>
      <c r="F16" s="60">
        <v>100</v>
      </c>
      <c r="G16" s="60">
        <v>450</v>
      </c>
      <c r="H16" s="60">
        <v>350</v>
      </c>
      <c r="I16" s="60">
        <v>50</v>
      </c>
    </row>
    <row r="17" spans="1:11" x14ac:dyDescent="0.7">
      <c r="A17" s="322" t="s">
        <v>116</v>
      </c>
      <c r="B17" s="322"/>
      <c r="C17" s="64">
        <v>507</v>
      </c>
      <c r="E17" s="82">
        <f>SUM(E13:E16)</f>
        <v>370230</v>
      </c>
    </row>
    <row r="18" spans="1:11" x14ac:dyDescent="0.7">
      <c r="F18" s="80" t="s">
        <v>121</v>
      </c>
      <c r="G18" s="80" t="s">
        <v>133</v>
      </c>
      <c r="H18" s="80" t="s">
        <v>134</v>
      </c>
      <c r="I18" s="80" t="s">
        <v>135</v>
      </c>
    </row>
    <row r="19" spans="1:11" x14ac:dyDescent="0.7">
      <c r="A19" s="60">
        <v>1</v>
      </c>
      <c r="B19" s="83" t="s">
        <v>136</v>
      </c>
      <c r="C19" s="84">
        <f>E11</f>
        <v>1487700</v>
      </c>
      <c r="D19" s="321" t="s">
        <v>120</v>
      </c>
      <c r="E19" s="321"/>
      <c r="F19" s="85">
        <f>F13*C13</f>
        <v>1800</v>
      </c>
      <c r="G19" s="85">
        <f>G13*C13</f>
        <v>3600</v>
      </c>
      <c r="H19" s="85">
        <f>H13*C13</f>
        <v>9000</v>
      </c>
      <c r="I19" s="85">
        <f>I13*C13</f>
        <v>1080</v>
      </c>
    </row>
    <row r="20" spans="1:11" x14ac:dyDescent="0.7">
      <c r="A20" s="60">
        <v>2</v>
      </c>
      <c r="B20" s="83" t="s">
        <v>137</v>
      </c>
      <c r="C20" s="84">
        <f>E17</f>
        <v>370230</v>
      </c>
      <c r="D20" s="321" t="s">
        <v>122</v>
      </c>
      <c r="E20" s="321"/>
      <c r="F20" s="85">
        <f>F14*C14</f>
        <v>10440</v>
      </c>
      <c r="G20" s="85">
        <f>G14*C14</f>
        <v>24360</v>
      </c>
      <c r="H20" s="85">
        <f>H14*C14</f>
        <v>43500</v>
      </c>
      <c r="I20" s="85">
        <f>I14*C14</f>
        <v>5220</v>
      </c>
    </row>
    <row r="21" spans="1:11" x14ac:dyDescent="0.7">
      <c r="A21" s="60">
        <v>3</v>
      </c>
      <c r="B21" s="83" t="s">
        <v>138</v>
      </c>
      <c r="C21" s="83"/>
      <c r="D21" s="321" t="s">
        <v>123</v>
      </c>
      <c r="E21" s="321"/>
      <c r="F21" s="85">
        <f>F15*C15</f>
        <v>15600</v>
      </c>
      <c r="G21" s="85">
        <f>G15*C15</f>
        <v>59280</v>
      </c>
      <c r="H21" s="85">
        <f>H15*C15</f>
        <v>54600</v>
      </c>
      <c r="I21" s="85">
        <f>I15*C15</f>
        <v>7800</v>
      </c>
      <c r="K21" s="86"/>
    </row>
    <row r="22" spans="1:11" x14ac:dyDescent="0.7">
      <c r="A22" s="322" t="s">
        <v>139</v>
      </c>
      <c r="B22" s="322"/>
      <c r="C22" s="83"/>
      <c r="D22" s="321" t="s">
        <v>125</v>
      </c>
      <c r="E22" s="321"/>
      <c r="F22" s="85">
        <f>F16*C16</f>
        <v>14100</v>
      </c>
      <c r="G22" s="85">
        <f>G16*C16</f>
        <v>63450</v>
      </c>
      <c r="H22" s="85">
        <f>H16*C16</f>
        <v>49350</v>
      </c>
      <c r="I22" s="85">
        <f>I16*C16</f>
        <v>7050</v>
      </c>
    </row>
    <row r="23" spans="1:11" x14ac:dyDescent="0.7">
      <c r="A23" s="55"/>
    </row>
  </sheetData>
  <mergeCells count="11">
    <mergeCell ref="A17:B17"/>
    <mergeCell ref="A1:I1"/>
    <mergeCell ref="A2:H2"/>
    <mergeCell ref="A8:B8"/>
    <mergeCell ref="C9:E9"/>
    <mergeCell ref="C10:E10"/>
    <mergeCell ref="D19:E19"/>
    <mergeCell ref="D20:E20"/>
    <mergeCell ref="D21:E21"/>
    <mergeCell ref="A22:B22"/>
    <mergeCell ref="D22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ตารางเบิกงบตามแผน</vt:lpstr>
      <vt:lpstr>ปริ้นนิเทศ</vt:lpstr>
      <vt:lpstr>วิชาการ</vt:lpstr>
      <vt:lpstr>บุคคล</vt:lpstr>
      <vt:lpstr>งบประมาณ</vt:lpstr>
      <vt:lpstr>บริหารงานทั่วไป</vt:lpstr>
      <vt:lpstr>พัฒนาผู้เรียน</vt:lpstr>
      <vt:lpstr>รายการยังไม่ล้างหนี้</vt:lpstr>
      <vt:lpstr>แผนการใช้เงินงบ 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Kwan'Ji</cp:lastModifiedBy>
  <cp:lastPrinted>2023-07-06T04:29:33Z</cp:lastPrinted>
  <dcterms:created xsi:type="dcterms:W3CDTF">2021-10-29T04:39:05Z</dcterms:created>
  <dcterms:modified xsi:type="dcterms:W3CDTF">2023-08-03T04:01:17Z</dcterms:modified>
</cp:coreProperties>
</file>