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AR 58" sheetId="1" r:id="rId3"/>
    <sheet state="visible" name="1 ผลสัมฤทธิ์ 58" sheetId="2" r:id="rId4"/>
    <sheet state="visible" name="2 ผล ONET" sheetId="3" r:id="rId5"/>
    <sheet state="visible" name="3-7 คุณลักษณ์ อ่าน พัฒ สมรรถภาพ" sheetId="4" r:id="rId6"/>
    <sheet state="visible" name="8 สมรรถนะ" sheetId="5" r:id="rId7"/>
    <sheet state="visible" name="9 มฐ 4 - จิตสาธารณะ" sheetId="6" r:id="rId8"/>
  </sheets>
  <definedNames/>
  <calcPr/>
</workbook>
</file>

<file path=xl/sharedStrings.xml><?xml version="1.0" encoding="utf-8"?>
<sst xmlns="http://schemas.openxmlformats.org/spreadsheetml/2006/main" count="639" uniqueCount="241">
  <si>
    <t>แบบประเมินคุณภาพตามมาตรฐานการศึกษาขั้นพื้นฐานเพื่อการประกันคุณภาพภายในของสถานศึกษา</t>
  </si>
  <si>
    <t xml:space="preserve">                 สำนักงานเขตพื้นที่การศึกษามัธยมศึกษา  เขต 11  ปีการศึกษา 2558</t>
  </si>
  <si>
    <t>มาตรฐาน/ตัวบ่งชี้</t>
  </si>
  <si>
    <t>จำนวน
นักเรียน/
ครูที่อยู่ในระดับ
3 ขึ้นไป</t>
  </si>
  <si>
    <t>นักเรียน/
จำนวน
ครู
ทั้งหมด</t>
  </si>
  <si>
    <t xml:space="preserve"> ร้อยละ/ระดับที่ได้</t>
  </si>
  <si>
    <t>ค่า
น้ำหนัก</t>
  </si>
  <si>
    <t>คะแนน
  ที่ได้</t>
  </si>
  <si>
    <t xml:space="preserve">  เทียบ
  ระดับ
คุณภาพ
</t>
  </si>
  <si>
    <t>ความ
หมาย</t>
  </si>
  <si>
    <t>ด้านที่ 1 มาตรฐานด้านคุณภาพผู้เรียน</t>
  </si>
  <si>
    <t>มาตรฐานที่ 1 ผู้เรียนมีสุขภาวะที่ดีและมีสุนทรียภาพ</t>
  </si>
  <si>
    <t>1.1 มีสุขนิสัยในการดูแลสุขภาพและออกกำลังกาย สม่ำเสมอ</t>
  </si>
  <si>
    <t>1.2 มีน้ำหนัก ส่วนสูง และมีสมรรถภาพทางกายตามเกณฑ์มาตรฐาน</t>
  </si>
  <si>
    <t>1.3 ป้องกันตนเองจากสิ่งเสพติดให้โทษ และหลีกเลี่ยงตนเองจากสภาวะที่
เสี่ยงต่อความรุนแรง โรคภัยอุบัติเหตุ และปัญหาทางเพศ</t>
  </si>
  <si>
    <t>1.4 เห็นคุณค่าในตนเอง มีความมั่นใจกล้าแสดงออกอย่างเหมาะสม</t>
  </si>
  <si>
    <t>1.5 มีมนุษยสัมพันธ์ที่ดีและให้เกียรติผู้อื่น</t>
  </si>
  <si>
    <t>1.6 สร้างผลงานจากเข้าร่วมกิจกรรมด้านศิลปะ ดนตรี/นาฏศิลป์ กีฬา/
นันทนาการ ตามจินตนาการ</t>
  </si>
  <si>
    <t>มาตรฐานที่ 2 ผู้เรียนมีคุณธรรม จริยธรรม และค่านิยม ที่พึงประสงค์</t>
  </si>
  <si>
    <t>2.1 มีคุณลักษณะที่พึงประสงค์ตามหลักสูตร</t>
  </si>
  <si>
    <t>2.2 เอื้ออาทรผู้อื่นและกตัญญูกตเวทีต่อผู้มีพระคุณ</t>
  </si>
  <si>
    <t>2.3 ยอมรับความคิดและวัฒนธรรมที่แตกต่าง</t>
  </si>
  <si>
    <t>2.4 ตระหนัก รู้คุณค่า ร่วมอนุรักษ์และพัฒนาสิ่งแวดล้อม</t>
  </si>
  <si>
    <t>มาตรฐานที่ 3 ผู้เรียนมีทักษะในการแสวงหาความรู้ด้วยตนเอง  รักการเรียนรู้ และพัฒนาตนเองอย่างต่อเนื่อง</t>
  </si>
  <si>
    <t>3.1 มีนิสัยรักการอ่านและแสวงหาความรู้ด้วยตนเองจากห้องสมุด</t>
  </si>
  <si>
    <t xml:space="preserve">      แหล่งเรียนรู้และสื่อต่าง ๆ รอบตัว</t>
  </si>
  <si>
    <t>3.2 มีทักษะในการอ่าน ฟัง ดู พูด เขียน และตั้งคำถามเพื่อค้นคว้าหาความรู้</t>
  </si>
  <si>
    <t xml:space="preserve">      เพิ่มเติม</t>
  </si>
  <si>
    <t>3.3 เรียนรู้ร่วมกันเป็นกลุ่ม แลกเปลี่ยนความคิดเห็นเพื่อการเรียนรู้ระหว่างกัน</t>
  </si>
  <si>
    <t>3.4 ใช้เทคโนโลยีในการเรียนรู้และนำเสนอผลงาน</t>
  </si>
  <si>
    <t xml:space="preserve">มาตรฐานที่ 4 ผู้เรียนมีความสามารถในการคิดอย่างเป็นระบบ คิดสร้างสรรค์ ตัดสินใจแก้ปัญหาได้อย่างมีสติสมเหตุผล </t>
  </si>
  <si>
    <t>4.1 สรุปความคิดจากเรื่องที่อ่าน ฟัง และดู และสื่อสารโดยการพูดหรือ</t>
  </si>
  <si>
    <t xml:space="preserve">      เขียนตามความคิดของตนเอง</t>
  </si>
  <si>
    <t>4.2 นำเสนอวิธีคิด  วิธีแก้ปัญหาด้วยภาษาหรือวิธีการของตนเอง</t>
  </si>
  <si>
    <t>4.3 กำหนดเป้าหมาย คาดการณ์ ตัดสินใจ แก้ปัญหาโดยมีเหตุผลประกอบ</t>
  </si>
  <si>
    <t>4.4 ความคิดริเริ่ม และสร้างสรรค์ ผลงานด้วยความภาคภูมิใจ</t>
  </si>
  <si>
    <t>มาตรฐานที่ 5 ผู้เรียนมีความรู้และทักษะที่จำเป็นตามหลักสูตร</t>
  </si>
  <si>
    <t>5.1 ผลสัมฤทธิ์ทางการเรียนเฉลี่ยแต่ละกลุ่มสาระ เป็นไปตามเกณฑ์</t>
  </si>
  <si>
    <t>5.2 ผลการประเมินสมรรถนะสำคัญตามหลักสูตร เป็นไปตามเกณฑ์</t>
  </si>
  <si>
    <t>5.3 ผลการประเมินการอ่าน คิดวิเคราะห์และเขียนไปตามเกณฑ์</t>
  </si>
  <si>
    <t>5.4 ผลการทกสอบระดับชาติ เป็นไป ตามเกณฑ์</t>
  </si>
  <si>
    <t xml:space="preserve">มาตรฐานที่ 6 ผู้เรียนมีทักษะในการทำงาน รักการทำงาน สามารถทำงานร่วมกับผู้อื่นได้และมีเจตคติที่ดีต่ออาชีพสุจริต </t>
  </si>
  <si>
    <t>6.1 วางแผนการทำงานและดำเนินการจนสำเร็จ</t>
  </si>
  <si>
    <t>6.2 ทำงานอย่างมีความสุข มุ่งมั่นพัฒนางาน และภูมิใจในผลงานของตนเอง</t>
  </si>
  <si>
    <t>6.3 ทำงานร่วมกับผู้อื่นได้</t>
  </si>
  <si>
    <t>6.4 มีความรู้สึกที่ดีต่ออาชีพสุจริตและหาความรู้เกี่ยวกับอาชีพที่ตนเองสนใจ</t>
  </si>
  <si>
    <t>ด้านที่ 2 มาตรฐานด้านการจัดการศึกษา</t>
  </si>
  <si>
    <t>มาตรฐานที่ 7 ครูปฏิบัติงานตามบทบาทหน้าที่อย่างมี ประสิทธิภาพและเกิดประสิทธิผล</t>
  </si>
  <si>
    <t>7.1 ครูมีการกำหนดเป้าหมายคุณภาพผู้เรียนทั้งด้านความรู้ ทักษะ</t>
  </si>
  <si>
    <t xml:space="preserve">       กระบวนการ สมรรถนะ และคุณลักษณะที่พึงประสงค์</t>
  </si>
  <si>
    <t>7.2 ครูที่การวิเคราะห์ผู้เรียนเป็นรายบุคคล และใช้ข้อมูลในการวางแผน</t>
  </si>
  <si>
    <t xml:space="preserve">       การจัดการเรียนรู้เพื่อพัฒนาศักยภาพของผู้เรียน</t>
  </si>
  <si>
    <t>7.3 ครูออกแบบและการจัดการเรียนรู้ที่ตอบสนองความแตกต่างระหว่าง</t>
  </si>
  <si>
    <t xml:space="preserve">       บุคคลและพัฒนาการทางสติปัญญา</t>
  </si>
  <si>
    <t>7.4 ครูใช้สื่อและเทคโนโลยีที่เหมาะสมผนวกกับการนำบริบทและภูมิปัญญา</t>
  </si>
  <si>
    <t xml:space="preserve">       ของท้องถิ่นมาบูรณาการในการจัดการเรียนรู้</t>
  </si>
  <si>
    <t>7.5 ครูมีการวัดและประเมินผลที่มุ่งเน้นการพัฒนาการเรียนรู้ของผู้เรียน</t>
  </si>
  <si>
    <t xml:space="preserve">       ด้วยวิธีการที่หลากหลาย</t>
  </si>
  <si>
    <t>7.6 ครูให้คำแนะนำ คำปรึกษา และแก้ไขปัญหาให้แก่ผู้เรียนทั้งด้านการเรียน</t>
  </si>
  <si>
    <t xml:space="preserve">      และคุณภาพชีวิตด้วยความ เสมอภาค</t>
  </si>
  <si>
    <t>7.7 ครูมีการศึกษา วิจัยและพัฒนาการจัดการเรียนรู้ในวิชาที่ตนรับผิดชอบ</t>
  </si>
  <si>
    <t xml:space="preserve">       และใช้ผลในการปรับการสอน</t>
  </si>
  <si>
    <t>7.8 ครูประพฤติปฏิบัติตนเป็นแบบอย่างที่ดี และเป็นสมาชิกที่ดีของสถานศึกษา</t>
  </si>
  <si>
    <t>7.9 ครูจัดการเรียนการสอนตามวิชาที่ ได้รับมอบหมายเต็มเวลาเต็มความสามารถ</t>
  </si>
  <si>
    <t>มาตรฐานที่ 8 ผู้บริหารปฏิบัติงานตามบทบาทหน้าที่อย่างมี ประสิทธิภาพและเกิด ประสิทธิผล</t>
  </si>
  <si>
    <t>8.1 ผู้บริหารมีวิสัยทัศน์ ภาวะผู้นำ และ ความคิดริเริ่มที่เน้นการพัฒนาผู้เรียน</t>
  </si>
  <si>
    <t>8.2 ผู้บริหารใช้หลักการบริหารแบบมีส่วนร่วมและใช้ข้อมูลผลการประเมิน</t>
  </si>
  <si>
    <t xml:space="preserve">      หรือผลการวิจัยเป็นฐานคิดทั้งด้าน วิชาการและการจัดการ</t>
  </si>
  <si>
    <t>8.3 ผู้บริหารสามารถบริหารจัดการการศึกษาให้บรรลุเป้าหมายตามที่</t>
  </si>
  <si>
    <t xml:space="preserve">      กำหนดไว้ในแผนปฏิบัติการ</t>
  </si>
  <si>
    <t>8.4 ผู้บริหารส่งเสริมและพัฒนาศักยภาพบุคลากรให้พร้อมรับ</t>
  </si>
  <si>
    <t xml:space="preserve">      การกระจายอำนาจ</t>
  </si>
  <si>
    <t>8.5 นักเรียน ผู้ปกครอง และชุมชนพึงพอใจผลการบริหารการจัดการศึกษา</t>
  </si>
  <si>
    <t>8.6 ผู้บริหารให้คำแนะนำ คำปรึกษาทางวิชาการและเอาใจใส่การจัด</t>
  </si>
  <si>
    <t xml:space="preserve">      การศึกษาเต็มศักยภาพและเต็มเวลา</t>
  </si>
  <si>
    <t xml:space="preserve">มาตรฐานที่ 9 คณะกรรมการสถานศึกษา และผู้ปกครอง ชุมชน ปฏิบัติงานตามบทบาท หน้าที่อย่างมีประสิทธิภาพ และเกิดประสิทธิผล </t>
  </si>
  <si>
    <t>9.1 คณะกรรมการสถานศึกษารู้และปฏิบัติหน้าที่ตามที่ระเบียบกำหนด</t>
  </si>
  <si>
    <t>9.2 คณะกรรมการการสถานศึกษากำกับติดตาม ดูแล และขับเคลื่อน</t>
  </si>
  <si>
    <t xml:space="preserve">       การดำเนินงานของสถานศึกษาให้ บรรลุผลสำเร็จตามเป้าหมาย</t>
  </si>
  <si>
    <t>9.3  ผู้ปกครองและชุมชนเข้ามามีส่วนร่วมในการพัฒนาสถานศึกษา</t>
  </si>
  <si>
    <t>มาตรฐานที่ 10 สถานศึกษามีการจัดหลักสูตร กระบวนการเรียนรู้ และกิจกรรมพัฒนาคุณภาพผู้เรียนอย่างรอบด้าน</t>
  </si>
  <si>
    <t>10.1 หลักสูตรสถานศึกษาเหมาะสมและสอดคล้องกับท้องถิ่น</t>
  </si>
  <si>
    <t>10.2 จัดรายวิชาเพิ่มเติมที่หลากหลายให้ผู้เรียนเลือกเรียนตามความถนัด</t>
  </si>
  <si>
    <t xml:space="preserve">        ความสามารถ และความสนใจ</t>
  </si>
  <si>
    <t>10.3 จัดกิจกรรมพัฒนาผู้เรียนที่ส่งเสริม และตอบสนองความต้องการ</t>
  </si>
  <si>
    <t xml:space="preserve">        ความสามารถ ความถนัด และ ความสนใจของผู้เรียน</t>
  </si>
  <si>
    <t>10.4 สนับสนุนให้ครูจัดกระบวนการเรียนรู้ที่ให้ผู้เรียนได้ลงมือปฏิบัติ</t>
  </si>
  <si>
    <t xml:space="preserve">        จริงจนสรุปความรู้ได้ด้วยตนเอง</t>
  </si>
  <si>
    <t>10.5 นิเทศภายใน กำกับ ติดตาม ตรวจสอบ และนำผลไปปรับปรุง</t>
  </si>
  <si>
    <t xml:space="preserve">        การเรียนการสอนอย่างสม่ำเสมอ</t>
  </si>
  <si>
    <t>10.6 จัดระบบดูแลช่วยเหลือผู้เรียนที่มีประสิทธิภาพและครอบคลุมถึงผู้เรียนทุกคน</t>
  </si>
  <si>
    <t>มาตรฐานที่ 11 สถานศึกษามีการจัดสภาพแวดล้อมและการบริการที่ส่งเสริมให้ผู้เรียนพัฒนาเต็มศักยภาพ</t>
  </si>
  <si>
    <t>11.1 ห้องเรียน ห้องปฏิบัติการ อาคารเรียนมั่นคง สะอาดและปลอดภัยมีสิ่ง</t>
  </si>
  <si>
    <t xml:space="preserve">        อำนวยความสะดวก พอเพียงอยู่ในสภาพใช้การได้ดี สภาพแวดล้อมร่มรื่น</t>
  </si>
  <si>
    <t xml:space="preserve">         และมีแหล่งเรียนรู้สำหรับผู้เรียน</t>
  </si>
  <si>
    <t>11.2 จัดโครงการ กิจกรรมที่ส่งเสริมสุขภาพอนามัยและความปลอดภัย</t>
  </si>
  <si>
    <t xml:space="preserve">        ของผู้เรียน</t>
  </si>
  <si>
    <t>11.3 จัดห้องสมุดที่ให้บริการสื่อและเทคโนโลยีสารสนเทศที่เอื้อให้ผู้เรียน</t>
  </si>
  <si>
    <t xml:space="preserve">        เรียนรู้ด้วยตนเองและหรือเรียนรู้แบบมีส่วนร่วม</t>
  </si>
  <si>
    <t>มาตรฐานที่ 12 สถานศึกษามีการประกันคุณภาพภายในของสถานศึกษาตามที่กำหนดในกฎกระทรวง</t>
  </si>
  <si>
    <t>12.1 กำหนดมาตรฐานของสถานศึกษา</t>
  </si>
  <si>
    <t>12.2 การจัดทำและดำเนินการตามแผนพัฒนาการจัดการศึกษาของ</t>
  </si>
  <si>
    <t xml:space="preserve">        สถานศึกษา ที่มุ่งคุณภาพตามมาตรฐานการศึกษาของสถานศึกษา    </t>
  </si>
  <si>
    <t>12.3 จัดระบบข้อมูลสารสนเทศและใช้สารสนเทศในการบริหารจัดการ</t>
  </si>
  <si>
    <t xml:space="preserve">        เพื่อพัฒนาคุณภาพสถานศึกษา</t>
  </si>
  <si>
    <t>12.4 ติดตามตรวจสอบ และประเมินคุณภาพภายในตามมาตรฐาน</t>
  </si>
  <si>
    <t xml:space="preserve">        การศึกษาของสถานศึกษา</t>
  </si>
  <si>
    <t>12.5 นำผลการประเมินคุณภาพทั้งภายในและภายนอกไปใช้วางแผนพัฒนา</t>
  </si>
  <si>
    <t xml:space="preserve">        คุณภาพการศึกษาอย่างต่อเนื่อง  </t>
  </si>
  <si>
    <t>12.6 จัดทำรายงานประจำปี ที่เป็นรายงานการประเมินคุณภาพภายใน</t>
  </si>
  <si>
    <t>ด้านที่ 3 มาตรฐานด้านการสร้างสังคมแห่งการเรียนรู้</t>
  </si>
  <si>
    <t xml:space="preserve">มาตรฐานที่ 13 สถานศึกษามีการสร้างส่งเสริม สนับสนุน ให้สถานศึกษาเป็นสังคมแห่งการเรียนรู้ </t>
  </si>
  <si>
    <t>13.1 มีการสร้างและพัฒนาแหล่งเรียนรู้ภายในสถานศึกษาและใช้ประโยชน์</t>
  </si>
  <si>
    <t xml:space="preserve">        จากแหล่งเรียนรู้ทั้งภายในและภายนอกสถานศึกษา เพื่อพัฒนาการ</t>
  </si>
  <si>
    <t xml:space="preserve">        เรียนรู้ของผู้เรียนและบุคลากรของสถานศึกษา รวมทั้งผู้เกี่ยวข้อง</t>
  </si>
  <si>
    <t>13.2 มีการแลกเปลี่ยนเรียนรู้ระหว่างบุคลากรในสถานศึกษา ระหว่าง</t>
  </si>
  <si>
    <t xml:space="preserve">        สถานศึกษากับครอบครัว ชุมชนและองค์กรที่เกี่ยวข้อง</t>
  </si>
  <si>
    <t>ด้านที่ 4 มาตรฐานด้านอัตลักษณ์ของสถานศึกษา</t>
  </si>
  <si>
    <t>มาตรฐานที่ 14 การพัฒนาสถานศึกษาให้บรรลุตามเป้าหมายตาม วิสัยทัศน์ ปรัชญาและจุดเน้น ที่กำหนดขึ้น</t>
  </si>
  <si>
    <t>14.1 จัดโครงการ กิจกรรมที่ส่งเสริมให้ผู้เรียนบรรลุตามเป้าหมาย วิสัยทัศน์</t>
  </si>
  <si>
    <t xml:space="preserve">        ปรัชญาและจุดเน้นของสถานศึกษา</t>
  </si>
  <si>
    <t>14.2 ผลการดำเนินงานส่งเสริมให้ส่งเสริมให้ผู้เรียนบรรลุตามเป้าหมาย</t>
  </si>
  <si>
    <t xml:space="preserve">        วิสัยทัศน์ปรัชญาและจุดเน้นของสถานศึกษา</t>
  </si>
  <si>
    <t>ด้านที่ 5 มาตรฐานด้านมาตรการส่งเสริม</t>
  </si>
  <si>
    <t>มาตรฐานที่ 15 การจัดกิจกรรมตามนโยบาย จุดเน้นแนวทางการปฏิรูปการศึกษาเพื่อพัฒนาและส่งเสริมสถานศึกษา ให้ยกระดับคุณภาพ สูงขึ้น</t>
  </si>
  <si>
    <t>15.1 จัดโครงการ กิจกรรมพิเศษเพื่อตอบสนองนโยบาย จุดเน้น ตามแนวทาง</t>
  </si>
  <si>
    <t xml:space="preserve">        การปฏิรูปการศึกษา</t>
  </si>
  <si>
    <t>15.2 ผลการดำเนินงานบรรลุตามเป้าหมายและพัฒนาดีขึ้นกว่าที่ผ่านมา</t>
  </si>
  <si>
    <t>ค่าเฉลี่ยรวม</t>
  </si>
  <si>
    <t xml:space="preserve">สรุปผลภาพรวมของสถานศึกษา คะแนนที่ได้  </t>
  </si>
  <si>
    <t>ระดับคุณภาพ</t>
  </si>
  <si>
    <t>* ระดับ 1</t>
  </si>
  <si>
    <t>* ระดับ2</t>
  </si>
  <si>
    <t>* ระดับ 3</t>
  </si>
  <si>
    <t>* ระดับ 4</t>
  </si>
  <si>
    <t>* ระดับ 5</t>
  </si>
  <si>
    <t xml:space="preserve">   (ปรับปรุง)</t>
  </si>
  <si>
    <t xml:space="preserve">    (พอใช้)</t>
  </si>
  <si>
    <t xml:space="preserve">      (ดี)</t>
  </si>
  <si>
    <t xml:space="preserve">   (ดีมาก)</t>
  </si>
  <si>
    <t xml:space="preserve">   (ดีเยี่ยม)</t>
  </si>
  <si>
    <t>ผลการจัดการเรียนรู้ตามหลักสูตรสถานศึกษา</t>
  </si>
  <si>
    <t>ระดับการศึกษาขั้นพื้นฐาน</t>
  </si>
  <si>
    <t>1.  ผลสัมฤทธิ์ทางการเรียน 8 กลุ่มสาระการเรียนรู้ทุกระดับชั้น (ม.1-ม.6)</t>
  </si>
  <si>
    <t>กลุ่มสาระการเรียนรู้</t>
  </si>
  <si>
    <t>ชั้นมัธยมศึกษาปีที่  1  ภาคเรียนที่ 1</t>
  </si>
  <si>
    <t>จำนวน นักเรียนที่ได้ระดับ 3 ขึ้นไป</t>
  </si>
  <si>
    <t>ร้อยละ นักเรียนที่ได้ระดับ 3 ขึ้นไป</t>
  </si>
  <si>
    <t>จำนวนนักเรียนที่เข้าสอบ</t>
  </si>
  <si>
    <t>จำนวนนักเรียนที่มีผลการเรียนรู้</t>
  </si>
  <si>
    <t>ภาษาไทย</t>
  </si>
  <si>
    <t>คณิตศาสตร์</t>
  </si>
  <si>
    <t>วิทยาศาสตร์</t>
  </si>
  <si>
    <t>สังคมศึกษา ฯ</t>
  </si>
  <si>
    <t>สุขศึกษาและพลศึกษา</t>
  </si>
  <si>
    <t>ศิลปะ</t>
  </si>
  <si>
    <t>การงานอาชีพฯ</t>
  </si>
  <si>
    <t>ภาษาต่างประเทศ</t>
  </si>
  <si>
    <t>ชั้นมัธยมศึกษาปีที่  1  ภาคเรียนที่ 2</t>
  </si>
  <si>
    <t>ชั้นมัธยมศึกษาปีที่  2  ภาคเรียนที่ 1</t>
  </si>
  <si>
    <t>ชั้นมัธยมศึกษาปีที่  2  ภาคเรียนที่ 2</t>
  </si>
  <si>
    <t>ชั้นมัธยมศึกษาปีที่  3  ภาคเรียนที่ 1</t>
  </si>
  <si>
    <t>ชั้นมัธยมศึกษาปีที่  3  ภาคเรียนที่ 2</t>
  </si>
  <si>
    <t>ชั้นมัธยมศึกษาปีที่  4  ภาคเรียนที่ 1</t>
  </si>
  <si>
    <t>ชั้นมัธยมศึกษาปีที่  4  ภาคเรียนที่ 2</t>
  </si>
  <si>
    <t>ชั้นมัธยมศึกษาปีที่  5  ภาคเรียนที่ 1</t>
  </si>
  <si>
    <t>ชั้นมัธยมศึกษาปีที่  5  ภาคเรียนที่ 2</t>
  </si>
  <si>
    <t>ชั้นมัธยมศึกษาปีที่  6  ภาคเรียนที่ 1</t>
  </si>
  <si>
    <t>ชั้นมัธยมศึกษาปีที่  6  ภาคเรียนที่ 2</t>
  </si>
  <si>
    <t xml:space="preserve">2.  ผลการประเมินคุณภาพการศึกษา ระดับชาติ ปีการศึกษา  </t>
  </si>
  <si>
    <t>ชั้นมัธยมศึกษาปีที่ 3</t>
  </si>
  <si>
    <t>สาระวิชา</t>
  </si>
  <si>
    <t>คะแนนเฉลี่ย</t>
  </si>
  <si>
    <t>ส่วนเบี่ยงเบนมาตรฐาน</t>
  </si>
  <si>
    <t>เฉลี่ยร้อยละ</t>
  </si>
  <si>
    <t>จำนวนของนักเรียนที่มีคะแนนสูงกว่าขีดจำกัดล่าง</t>
  </si>
  <si>
    <t>ร้อยละของนักเรียนที่มีคะแนนสูงกว่าขีดจำกัดล่าง</t>
  </si>
  <si>
    <t>สังคมศึกษา</t>
  </si>
  <si>
    <t>ภาษาอังกฤษ</t>
  </si>
  <si>
    <t>ชั้นมัธยมศึกษาปีที่ 6</t>
  </si>
  <si>
    <t>3.  ผลการประเมินคุณลักษณะอันพึงประสงค์</t>
  </si>
  <si>
    <t>ระดับชั้น</t>
  </si>
  <si>
    <t>จำนวน นักเรียนทั้งหมด</t>
  </si>
  <si>
    <t xml:space="preserve">จำนวน/ร้อยละของนักเรียนตามระดับคุณภาพ </t>
  </si>
  <si>
    <t>ดีเยี่ยม</t>
  </si>
  <si>
    <t>ดี</t>
  </si>
  <si>
    <t>ผ่าน</t>
  </si>
  <si>
    <t>ไม่ผ่าน</t>
  </si>
  <si>
    <t>ผู้เรียนที่มีผลการประเมินระดับ "ดี"ขึ้นไป</t>
  </si>
  <si>
    <t>จำนวน</t>
  </si>
  <si>
    <t>ร้อยละ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</si>
  <si>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</si>
  <si>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</si>
  <si>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</si>
  <si>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</si>
  <si>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</si>
  <si>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</si>
  <si>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รวม</t>
  </si>
  <si>
    <t>4.  ผลการประเมินคุณลักษณะอันพึงประสงค์  (รายคุณลักษณะ)</t>
  </si>
  <si>
    <t>คุณลักษณะ</t>
  </si>
  <si>
    <t xml:space="preserve">จำนวน/ร้อยละของนักเรียนตามระดับคุณภาพ   </t>
  </si>
  <si>
    <t>๑.รักชาติศาสตร์กษัตริย์</t>
  </si>
  <si>
    <t>๒.ซื่อสัตย์ สุจริต</t>
  </si>
  <si>
    <t>๓.มีวินัย</t>
  </si>
  <si>
    <t>๔.ใฝ่เรียนรู้</t>
  </si>
  <si>
    <t>๕.อยู่อย่างพอเพียง</t>
  </si>
  <si>
    <t>๖.มุ่งมั่นในการทำงาน</t>
  </si>
  <si>
    <t>๗.รักความเป็นไทย</t>
  </si>
  <si>
    <t>๘.มีจิตสาธารณะ</t>
  </si>
  <si>
    <t>5.  ผลการประเมินการอ่าน คิดวิเคราะห์ และเขียน</t>
  </si>
  <si>
    <t>จำนวน/ร้อยละของนักเรียนตามระดับคุณภาพ</t>
  </si>
  <si>
    <t>6.  ผลการประเมินกิจกรรมพัฒนาผู้เรียน</t>
  </si>
  <si>
    <t>7.  น้ำหนัก ส่วนสูง สมรรถภาพทางกาย</t>
  </si>
  <si>
    <t>น้ำหนัก ส่วนสูง</t>
  </si>
  <si>
    <t>สมรรถภาพทางกาย</t>
  </si>
  <si>
    <t>8.  ผลการประเมินสมรรถนะสำคัญของผู้เรียน 5 ด้าน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</si>
  <si>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</si>
  <si>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</si>
  <si>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</si>
  <si>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</si>
  <si>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ความสามารถในการใช้เทคโนโลยี</t>
  </si>
  <si>
    <t>(เฉพาะ)  มาตรฐานที่ 4 ผลการประเมินคุณภาพภายใน</t>
  </si>
  <si>
    <t>การจัดกิจกรรมความมีจิตสาธารณะ (ความรับผิดชอบต่อสังคม และ สิ่งแวดล้อม)</t>
  </si>
  <si>
    <t>ผลการประเมิน</t>
  </si>
  <si>
    <t>ที่</t>
  </si>
  <si>
    <t>ความรับผิดชอบต่อสังคม</t>
  </si>
  <si>
    <t>ความรับผิดชอบต่อสิ่งแวดล้อม</t>
  </si>
  <si>
    <t>กิจกรรมที่โดดเด่น / รางวัลที่ได้รับ</t>
  </si>
  <si>
    <t>ส่งเสริมประชาธิปไตย</t>
  </si>
  <si>
    <t>กิจกรรมทำความสะอาดวัดในชุมชน</t>
  </si>
  <si>
    <t>สถานศึกษาแบบอย่างการจัดกิจกรรมการเรียนรู้และการบริหาร</t>
  </si>
  <si>
    <t>รณรงค์ต่อต้านยาเสพติด</t>
  </si>
  <si>
    <t>กิจกรรมปลูกป่าชายเลน</t>
  </si>
  <si>
    <t>จัดการตามหลักปรัชญาของเศรษฐกิจพอเพียง</t>
  </si>
  <si>
    <t>รณรงค์ป้องกันโรคเอดส์</t>
  </si>
  <si>
    <t>กิจกรรมปล่อยพันธุ์สัตว์น้ำ</t>
  </si>
  <si>
    <t>"สถานศึกษาพอเพียง 2558"</t>
  </si>
  <si>
    <t>รณรงค์ขับขี่ปลอดภัย</t>
  </si>
  <si>
    <t>โรงเรียนปลอดขยะ</t>
  </si>
  <si>
    <t>ช่่วยเหลืองานต่างๆในชุมชน</t>
  </si>
  <si>
    <t>Big Cleaning 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</si>
</sst>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"/>
    </font>
    <font>
      <b/>
      <sz val="18.0"/>
      <color rgb="FF0000FF"/>
      <name val="Angsana New"/>
    </font>
    <font/>
    <font>
      <sz val="10.0"/>
      <color rgb="FF000000"/>
      <name val="Angsana New"/>
    </font>
    <font>
      <b/>
      <sz val="16.0"/>
      <name val="Angsana New"/>
    </font>
    <font>
      <b/>
      <sz val="16.0"/>
      <color rgb="FFFFFFFF"/>
      <name val="Angsana New"/>
    </font>
    <font>
      <sz val="16.0"/>
      <name val="Angsana New"/>
    </font>
    <font>
      <b/>
      <sz val="16.0"/>
      <color rgb="FF0000FF"/>
      <name val="Angsana New"/>
    </font>
    <font>
      <sz val="16.0"/>
      <color rgb="FF000000"/>
      <name val="Angsana New"/>
    </font>
    <font>
      <b/>
      <sz val="16.0"/>
      <color rgb="FFFF0000"/>
      <name val="Angsana New"/>
    </font>
    <font>
      <b/>
      <sz val="16.0"/>
      <color rgb="FF000000"/>
      <name val="Angsana New"/>
    </font>
    <font>
      <b/>
      <sz val="16.0"/>
      <color rgb="FFFFFF00"/>
      <name val="Angsana New"/>
    </font>
    <font>
      <b/>
      <sz val="10.0"/>
      <color rgb="FF000000"/>
      <name val="Angsana New"/>
    </font>
    <font>
      <sz val="16.0"/>
      <color rgb="FFFF0000"/>
      <name val="Angsana New"/>
    </font>
    <font>
      <b/>
      <sz val="18.0"/>
      <color rgb="FFFFFFFF"/>
      <name val="Angsana New"/>
    </font>
    <font>
      <b/>
      <sz val="18.0"/>
      <color rgb="FF000000"/>
      <name val="Angsana New"/>
    </font>
    <font>
      <sz val="16.0"/>
      <color rgb="FFFFFFFF"/>
      <name val="Angsana New"/>
    </font>
    <font>
      <b/>
      <sz val="18.0"/>
      <color rgb="FFFF0000"/>
      <name val="Angsana New"/>
    </font>
    <font>
      <sz val="16.0"/>
      <color rgb="FF0000FF"/>
      <name val="Angsana New"/>
    </font>
    <font>
      <sz val="11.0"/>
      <color rgb="FF000000"/>
      <name val="Tahoma"/>
    </font>
    <font>
      <b/>
      <sz val="20.0"/>
      <color rgb="FFFFFF00"/>
      <name val="Angsana New"/>
    </font>
    <font>
      <b/>
      <sz val="20.0"/>
      <color rgb="FF0000FF"/>
      <name val="Angsana New"/>
    </font>
    <font>
      <b/>
      <sz val="20.0"/>
      <color rgb="FFFFFFFF"/>
      <name val="Angsana New"/>
    </font>
  </fonts>
  <fills count="3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66FF"/>
        <bgColor rgb="FF0066FF"/>
      </patternFill>
    </fill>
    <fill>
      <patternFill patternType="solid">
        <fgColor rgb="FF66CCFF"/>
        <bgColor rgb="FF66CCFF"/>
      </patternFill>
    </fill>
    <fill>
      <patternFill patternType="solid">
        <fgColor rgb="FFFFFFCC"/>
        <bgColor rgb="FFFFFFCC"/>
      </patternFill>
    </fill>
    <fill>
      <patternFill patternType="solid">
        <fgColor rgb="FFDBFED6"/>
        <bgColor rgb="FFDBFED6"/>
      </patternFill>
    </fill>
    <fill>
      <patternFill patternType="solid">
        <fgColor rgb="FFCCECFF"/>
        <bgColor rgb="FFCCECFF"/>
      </patternFill>
    </fill>
    <fill>
      <patternFill patternType="solid">
        <fgColor rgb="FFB6DDE8"/>
        <bgColor rgb="FFB6DDE8"/>
      </patternFill>
    </fill>
    <fill>
      <patternFill patternType="solid">
        <fgColor rgb="FFFF9933"/>
        <bgColor rgb="FFFF9933"/>
      </patternFill>
    </fill>
    <fill>
      <patternFill patternType="solid">
        <fgColor rgb="FFFBD4B4"/>
        <bgColor rgb="FFFBD4B4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rgb="FFFF99FF"/>
        <bgColor rgb="FFFF99FF"/>
      </patternFill>
    </fill>
    <fill>
      <patternFill patternType="solid">
        <fgColor rgb="FFFFE1FF"/>
        <bgColor rgb="FFFFE1FF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9966FF"/>
        <bgColor rgb="FF9966FF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99FF"/>
        <bgColor rgb="FF3399FF"/>
      </patternFill>
    </fill>
    <fill>
      <patternFill patternType="solid">
        <fgColor rgb="FF990000"/>
        <bgColor rgb="FF990000"/>
      </patternFill>
    </fill>
    <fill>
      <patternFill patternType="solid">
        <fgColor rgb="FFFFDDFF"/>
        <bgColor rgb="FFFFDD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C00000"/>
        <bgColor rgb="FFC00000"/>
      </patternFill>
    </fill>
    <fill>
      <patternFill patternType="solid">
        <fgColor rgb="FFFFCCCC"/>
        <bgColor rgb="FFFFCCCC"/>
      </patternFill>
    </fill>
    <fill>
      <patternFill patternType="solid">
        <fgColor rgb="FFFDE9D9"/>
        <bgColor rgb="FFFDE9D9"/>
      </patternFill>
    </fill>
    <fill>
      <patternFill patternType="solid">
        <fgColor rgb="FFCCFF99"/>
        <bgColor rgb="FFCCFF99"/>
      </patternFill>
    </fill>
    <fill>
      <patternFill patternType="solid">
        <fgColor rgb="FFCC99FF"/>
        <bgColor rgb="FFCC99FF"/>
      </patternFill>
    </fill>
    <fill>
      <patternFill patternType="solid">
        <fgColor rgb="FFCCFF66"/>
        <bgColor rgb="FFCCFF66"/>
      </patternFill>
    </fill>
    <fill>
      <patternFill patternType="solid">
        <fgColor rgb="FF9999FF"/>
        <bgColor rgb="FF9999FF"/>
      </patternFill>
    </fill>
    <fill>
      <patternFill patternType="solid">
        <fgColor rgb="FFEAF1DD"/>
        <bgColor rgb="FFEAF1DD"/>
      </patternFill>
    </fill>
  </fills>
  <borders count="19"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CCCCCC"/>
      </right>
      <top/>
      <bottom style="thin">
        <color rgb="FF000000"/>
      </bottom>
    </border>
    <border>
      <left/>
      <right style="thin">
        <color rgb="FFCCCCCC"/>
      </right>
      <top style="thin">
        <color rgb="FFCCCCCC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/>
    </xf>
    <xf borderId="0" fillId="2" fontId="1" numFmtId="0" xfId="0" applyAlignment="1" applyBorder="1" applyFill="1" applyFont="1">
      <alignment horizontal="center" wrapText="1"/>
    </xf>
    <xf borderId="0" fillId="0" fontId="2" numFmtId="0" xfId="0" applyBorder="1" applyFont="1"/>
    <xf borderId="0" fillId="0" fontId="2" numFmtId="0" xfId="0" applyBorder="1" applyFont="1"/>
    <xf borderId="0" fillId="0" fontId="3" numFmtId="0" xfId="0" applyFont="1"/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 wrapText="1"/>
    </xf>
    <xf borderId="0" fillId="3" fontId="5" numFmtId="0" xfId="0" applyAlignment="1" applyBorder="1" applyFill="1" applyFont="1">
      <alignment horizontal="left"/>
    </xf>
    <xf borderId="0" fillId="3" fontId="5" numFmtId="2" xfId="0" applyAlignment="1" applyBorder="1" applyFont="1" applyNumberFormat="1">
      <alignment horizontal="center"/>
    </xf>
    <xf borderId="0" fillId="3" fontId="5" numFmtId="0" xfId="0" applyAlignment="1" applyBorder="1" applyFont="1">
      <alignment horizontal="center"/>
    </xf>
    <xf borderId="0" fillId="4" fontId="6" numFmtId="0" xfId="0" applyAlignment="1" applyBorder="1" applyFill="1" applyFont="1">
      <alignment horizontal="left"/>
    </xf>
    <xf borderId="0" fillId="4" fontId="7" numFmtId="2" xfId="0" applyAlignment="1" applyBorder="1" applyFont="1" applyNumberFormat="1">
      <alignment horizontal="center"/>
    </xf>
    <xf borderId="0" fillId="4" fontId="7" numFmtId="2" xfId="0" applyAlignment="1" applyBorder="1" applyFont="1" applyNumberFormat="1">
      <alignment horizontal="center" shrinkToFit="1" vertical="top"/>
    </xf>
    <xf borderId="0" fillId="4" fontId="7" numFmtId="0" xfId="0" applyAlignment="1" applyBorder="1" applyFont="1">
      <alignment horizontal="center" shrinkToFit="1" vertical="top"/>
    </xf>
    <xf borderId="0" fillId="0" fontId="6" numFmtId="0" xfId="0" applyAlignment="1" applyFont="1">
      <alignment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center" vertical="top"/>
    </xf>
    <xf borderId="0" fillId="5" fontId="7" numFmtId="2" xfId="0" applyAlignment="1" applyBorder="1" applyFill="1" applyFont="1" applyNumberFormat="1">
      <alignment horizontal="center" vertical="top"/>
    </xf>
    <xf borderId="0" fillId="6" fontId="4" numFmtId="2" xfId="0" applyAlignment="1" applyBorder="1" applyFill="1" applyFont="1" applyNumberFormat="1">
      <alignment horizontal="center" vertical="top"/>
    </xf>
    <xf borderId="0" fillId="5" fontId="4" numFmtId="2" xfId="0" applyAlignment="1" applyBorder="1" applyFont="1" applyNumberFormat="1">
      <alignment horizontal="center" vertical="top"/>
    </xf>
    <xf borderId="0" fillId="7" fontId="9" numFmtId="0" xfId="0" applyAlignment="1" applyBorder="1" applyFill="1" applyFont="1">
      <alignment horizontal="center" shrinkToFit="1" vertical="top"/>
    </xf>
    <xf borderId="0" fillId="7" fontId="9" numFmtId="0" xfId="0" applyAlignment="1" applyBorder="1" applyFont="1">
      <alignment horizontal="center" vertical="top"/>
    </xf>
    <xf borderId="0" fillId="4" fontId="4" numFmtId="0" xfId="0" applyAlignment="1" applyBorder="1" applyFont="1">
      <alignment horizontal="left" wrapText="1"/>
    </xf>
    <xf borderId="0" fillId="4" fontId="7" numFmtId="0" xfId="0" applyAlignment="1" applyBorder="1" applyFont="1">
      <alignment horizontal="center"/>
    </xf>
    <xf borderId="0" fillId="6" fontId="4" numFmtId="2" xfId="0" applyAlignment="1" applyBorder="1" applyFont="1" applyNumberFormat="1">
      <alignment horizontal="center"/>
    </xf>
    <xf borderId="0" fillId="5" fontId="10" numFmtId="2" xfId="0" applyAlignment="1" applyBorder="1" applyFont="1" applyNumberFormat="1">
      <alignment horizontal="center"/>
    </xf>
    <xf borderId="0" fillId="7" fontId="9" numFmtId="0" xfId="0" applyAlignment="1" applyBorder="1" applyFont="1">
      <alignment horizontal="center"/>
    </xf>
    <xf borderId="0" fillId="5" fontId="10" numFmtId="2" xfId="0" applyAlignment="1" applyBorder="1" applyFont="1" applyNumberFormat="1">
      <alignment horizontal="center" vertical="top"/>
    </xf>
    <xf borderId="0" fillId="5" fontId="8" numFmtId="0" xfId="0" applyAlignment="1" applyBorder="1" applyFont="1">
      <alignment vertical="top"/>
    </xf>
    <xf borderId="0" fillId="6" fontId="10" numFmtId="2" xfId="0" applyAlignment="1" applyBorder="1" applyFont="1" applyNumberFormat="1">
      <alignment horizontal="center" vertical="top"/>
    </xf>
    <xf borderId="0" fillId="4" fontId="7" numFmtId="2" xfId="0" applyAlignment="1" applyBorder="1" applyFont="1" applyNumberFormat="1">
      <alignment horizontal="center" vertical="top"/>
    </xf>
    <xf borderId="0" fillId="4" fontId="7" numFmtId="0" xfId="0" applyAlignment="1" applyBorder="1" applyFont="1">
      <alignment horizontal="center" vertical="top"/>
    </xf>
    <xf borderId="0" fillId="0" fontId="8" numFmtId="0" xfId="0" applyAlignment="1" applyFont="1">
      <alignment horizontal="center" vertical="top"/>
    </xf>
    <xf borderId="0" fillId="5" fontId="10" numFmtId="0" xfId="0" applyAlignment="1" applyBorder="1" applyFont="1">
      <alignment horizontal="center" vertical="top"/>
    </xf>
    <xf borderId="0" fillId="7" fontId="10" numFmtId="0" xfId="0" applyAlignment="1" applyBorder="1" applyFont="1">
      <alignment horizontal="center" vertical="top"/>
    </xf>
    <xf borderId="0" fillId="8" fontId="8" numFmtId="0" xfId="0" applyAlignment="1" applyBorder="1" applyFill="1" applyFont="1">
      <alignment horizontal="center" vertical="top"/>
    </xf>
    <xf borderId="0" fillId="0" fontId="6" numFmtId="2" xfId="0" applyAlignment="1" applyFont="1" applyNumberFormat="1">
      <alignment horizontal="center" vertical="top"/>
    </xf>
    <xf borderId="0" fillId="9" fontId="4" numFmtId="0" xfId="0" applyAlignment="1" applyBorder="1" applyFill="1" applyFont="1">
      <alignment horizontal="left" wrapText="1"/>
    </xf>
    <xf borderId="0" fillId="9" fontId="11" numFmtId="2" xfId="0" applyAlignment="1" applyBorder="1" applyFont="1" applyNumberFormat="1">
      <alignment horizontal="center"/>
    </xf>
    <xf borderId="0" fillId="9" fontId="11" numFmtId="0" xfId="0" applyAlignment="1" applyBorder="1" applyFont="1">
      <alignment horizontal="center"/>
    </xf>
    <xf borderId="0" fillId="10" fontId="4" numFmtId="0" xfId="0" applyAlignment="1" applyBorder="1" applyFill="1" applyFont="1">
      <alignment horizontal="left" wrapText="1"/>
    </xf>
    <xf borderId="0" fillId="10" fontId="7" numFmtId="2" xfId="0" applyAlignment="1" applyBorder="1" applyFont="1" applyNumberFormat="1">
      <alignment horizontal="center"/>
    </xf>
    <xf borderId="0" fillId="10" fontId="7" numFmtId="0" xfId="0" applyAlignment="1" applyBorder="1" applyFont="1">
      <alignment horizontal="center"/>
    </xf>
    <xf borderId="0" fillId="5" fontId="7" numFmtId="2" xfId="0" applyAlignment="1" applyBorder="1" applyFont="1" applyNumberFormat="1">
      <alignment horizontal="center"/>
    </xf>
    <xf borderId="0" fillId="0" fontId="8" numFmtId="0" xfId="0" applyAlignment="1" applyFont="1">
      <alignment vertical="top"/>
    </xf>
    <xf borderId="0" fillId="8" fontId="8" numFmtId="0" xfId="0" applyBorder="1" applyFont="1"/>
    <xf borderId="0" fillId="0" fontId="8" numFmtId="2" xfId="0" applyAlignment="1" applyFont="1" applyNumberFormat="1">
      <alignment horizontal="center"/>
    </xf>
    <xf borderId="0" fillId="0" fontId="8" numFmtId="2" xfId="0" applyAlignment="1" applyFont="1" applyNumberFormat="1">
      <alignment horizontal="center"/>
    </xf>
    <xf borderId="0" fillId="6" fontId="10" numFmtId="2" xfId="0" applyAlignment="1" applyBorder="1" applyFont="1" applyNumberFormat="1">
      <alignment horizontal="center"/>
    </xf>
    <xf borderId="0" fillId="5" fontId="8" numFmtId="0" xfId="0" applyBorder="1" applyFont="1"/>
    <xf borderId="0" fillId="7" fontId="8" numFmtId="0" xfId="0" applyBorder="1" applyFont="1"/>
    <xf borderId="0" fillId="6" fontId="12" numFmtId="0" xfId="0" applyAlignment="1" applyBorder="1" applyFont="1">
      <alignment horizontal="center"/>
    </xf>
    <xf borderId="0" fillId="0" fontId="8" numFmtId="2" xfId="0" applyFont="1" applyNumberFormat="1"/>
    <xf borderId="0" fillId="10" fontId="7" numFmtId="2" xfId="0" applyAlignment="1" applyBorder="1" applyFont="1" applyNumberFormat="1">
      <alignment horizontal="center" vertical="top"/>
    </xf>
    <xf borderId="0" fillId="10" fontId="7" numFmtId="0" xfId="0" applyAlignment="1" applyBorder="1" applyFont="1">
      <alignment horizontal="center" vertical="top"/>
    </xf>
    <xf borderId="0" fillId="7" fontId="13" numFmtId="0" xfId="0" applyAlignment="1" applyBorder="1" applyFont="1">
      <alignment horizontal="center"/>
    </xf>
    <xf borderId="0" fillId="0" fontId="8" numFmtId="0" xfId="0" applyFont="1"/>
    <xf borderId="0" fillId="11" fontId="4" numFmtId="0" xfId="0" applyAlignment="1" applyBorder="1" applyFill="1" applyFont="1">
      <alignment horizontal="left" wrapText="1"/>
    </xf>
    <xf borderId="0" fillId="11" fontId="5" numFmtId="2" xfId="0" applyAlignment="1" applyBorder="1" applyFont="1" applyNumberFormat="1">
      <alignment horizontal="center"/>
    </xf>
    <xf borderId="0" fillId="11" fontId="5" numFmtId="0" xfId="0" applyAlignment="1" applyBorder="1" applyFont="1">
      <alignment horizontal="center"/>
    </xf>
    <xf borderId="0" fillId="12" fontId="4" numFmtId="0" xfId="0" applyAlignment="1" applyBorder="1" applyFill="1" applyFont="1">
      <alignment horizontal="left" wrapText="1"/>
    </xf>
    <xf borderId="0" fillId="12" fontId="7" numFmtId="2" xfId="0" applyAlignment="1" applyBorder="1" applyFont="1" applyNumberFormat="1">
      <alignment horizontal="center"/>
    </xf>
    <xf borderId="0" fillId="12" fontId="7" numFmtId="0" xfId="0" applyAlignment="1" applyBorder="1" applyFont="1">
      <alignment horizontal="center"/>
    </xf>
    <xf borderId="0" fillId="13" fontId="4" numFmtId="0" xfId="0" applyAlignment="1" applyBorder="1" applyFill="1" applyFont="1">
      <alignment horizontal="left" wrapText="1"/>
    </xf>
    <xf borderId="0" fillId="13" fontId="4" numFmtId="2" xfId="0" applyAlignment="1" applyBorder="1" applyFont="1" applyNumberFormat="1">
      <alignment horizontal="center"/>
    </xf>
    <xf borderId="0" fillId="13" fontId="10" numFmtId="2" xfId="0" applyAlignment="1" applyBorder="1" applyFont="1" applyNumberFormat="1">
      <alignment horizontal="center"/>
    </xf>
    <xf borderId="0" fillId="13" fontId="10" numFmtId="0" xfId="0" applyAlignment="1" applyBorder="1" applyFont="1">
      <alignment horizontal="center"/>
    </xf>
    <xf borderId="0" fillId="14" fontId="4" numFmtId="0" xfId="0" applyAlignment="1" applyBorder="1" applyFill="1" applyFont="1">
      <alignment horizontal="left" wrapText="1"/>
    </xf>
    <xf borderId="0" fillId="14" fontId="7" numFmtId="2" xfId="0" applyAlignment="1" applyBorder="1" applyFont="1" applyNumberFormat="1">
      <alignment horizontal="center"/>
    </xf>
    <xf borderId="0" fillId="14" fontId="7" numFmtId="0" xfId="0" applyAlignment="1" applyBorder="1" applyFont="1">
      <alignment horizontal="center"/>
    </xf>
    <xf borderId="0" fillId="15" fontId="4" numFmtId="0" xfId="0" applyAlignment="1" applyBorder="1" applyFill="1" applyFont="1">
      <alignment horizontal="left" wrapText="1"/>
    </xf>
    <xf borderId="0" fillId="15" fontId="4" numFmtId="2" xfId="0" applyAlignment="1" applyBorder="1" applyFont="1" applyNumberFormat="1">
      <alignment horizontal="center"/>
    </xf>
    <xf borderId="0" fillId="15" fontId="10" numFmtId="2" xfId="0" applyAlignment="1" applyBorder="1" applyFont="1" applyNumberFormat="1">
      <alignment horizontal="center"/>
    </xf>
    <xf borderId="0" fillId="15" fontId="10" numFmtId="0" xfId="0" applyAlignment="1" applyBorder="1" applyFont="1">
      <alignment horizontal="center"/>
    </xf>
    <xf borderId="0" fillId="16" fontId="4" numFmtId="0" xfId="0" applyAlignment="1" applyBorder="1" applyFill="1" applyFont="1">
      <alignment horizontal="left" wrapText="1"/>
    </xf>
    <xf borderId="0" fillId="16" fontId="7" numFmtId="2" xfId="0" applyAlignment="1" applyBorder="1" applyFont="1" applyNumberFormat="1">
      <alignment horizontal="center" vertical="top"/>
    </xf>
    <xf borderId="0" fillId="16" fontId="7" numFmtId="0" xfId="0" applyAlignment="1" applyBorder="1" applyFont="1">
      <alignment horizontal="center" vertical="top"/>
    </xf>
    <xf borderId="0" fillId="0" fontId="8" numFmtId="0" xfId="0" applyAlignment="1" applyFont="1">
      <alignment vertical="center" wrapText="1"/>
    </xf>
    <xf borderId="0" fillId="0" fontId="8" numFmtId="0" xfId="0" applyAlignment="1" applyFont="1">
      <alignment horizontal="center"/>
    </xf>
    <xf borderId="0" fillId="5" fontId="8" numFmtId="2" xfId="0" applyBorder="1" applyFont="1" applyNumberFormat="1"/>
    <xf borderId="0" fillId="17" fontId="14" numFmtId="0" xfId="0" applyAlignment="1" applyBorder="1" applyFill="1" applyFont="1">
      <alignment horizontal="center" vertical="center" wrapText="1"/>
    </xf>
    <xf borderId="0" fillId="18" fontId="1" numFmtId="2" xfId="0" applyBorder="1" applyFill="1" applyFont="1" applyNumberFormat="1"/>
    <xf borderId="0" fillId="18" fontId="1" numFmtId="2" xfId="0" applyAlignment="1" applyBorder="1" applyFont="1" applyNumberFormat="1">
      <alignment horizontal="center"/>
    </xf>
    <xf borderId="0" fillId="18" fontId="1" numFmtId="0" xfId="0" applyAlignment="1" applyBorder="1" applyFont="1">
      <alignment horizontal="center"/>
    </xf>
    <xf borderId="0" fillId="0" fontId="15" numFmtId="0" xfId="0" applyAlignment="1" applyFont="1">
      <alignment horizontal="center" vertical="center"/>
    </xf>
    <xf borderId="0" fillId="19" fontId="15" numFmtId="2" xfId="0" applyAlignment="1" applyBorder="1" applyFill="1" applyFont="1" applyNumberFormat="1">
      <alignment horizontal="center"/>
    </xf>
    <xf borderId="0" fillId="0" fontId="15" numFmtId="0" xfId="0" applyFont="1"/>
    <xf borderId="0" fillId="0" fontId="12" numFmtId="0" xfId="0" applyFont="1"/>
    <xf borderId="0" fillId="20" fontId="14" numFmtId="0" xfId="0" applyAlignment="1" applyBorder="1" applyFill="1" applyFont="1">
      <alignment horizontal="center"/>
    </xf>
    <xf borderId="0" fillId="13" fontId="14" numFmtId="0" xfId="0" applyAlignment="1" applyBorder="1" applyFont="1">
      <alignment horizontal="center"/>
    </xf>
    <xf borderId="0" fillId="0" fontId="9" numFmtId="0" xfId="0" applyAlignment="1" applyFont="1">
      <alignment horizontal="left" vertical="center"/>
    </xf>
    <xf borderId="0" fillId="0" fontId="7" numFmtId="0" xfId="0" applyFont="1"/>
    <xf borderId="0" fillId="0" fontId="15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" numFmtId="0" xfId="0" applyAlignment="1" applyFont="1">
      <alignment horizontal="center"/>
    </xf>
    <xf borderId="1" fillId="21" fontId="5" numFmtId="0" xfId="0" applyAlignment="1" applyBorder="1" applyFill="1" applyFont="1">
      <alignment horizontal="center" vertical="center" wrapText="1"/>
    </xf>
    <xf borderId="2" fillId="21" fontId="11" numFmtId="0" xfId="0" applyAlignment="1" applyBorder="1" applyFont="1">
      <alignment horizontal="center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2" fillId="21" fontId="5" numFmtId="0" xfId="0" applyAlignment="1" applyBorder="1" applyFont="1">
      <alignment horizontal="center" vertical="center" wrapText="1"/>
    </xf>
    <xf borderId="6" fillId="0" fontId="2" numFmtId="0" xfId="0" applyBorder="1" applyFont="1"/>
    <xf borderId="7" fillId="21" fontId="16" numFmtId="0" xfId="0" applyAlignment="1" applyBorder="1" applyFont="1">
      <alignment horizontal="center" vertical="center" wrapText="1"/>
    </xf>
    <xf borderId="7" fillId="21" fontId="16" numFmtId="2" xfId="0" applyAlignment="1" applyBorder="1" applyFont="1" applyNumberFormat="1">
      <alignment horizontal="center" vertical="center" wrapText="1"/>
    </xf>
    <xf borderId="6" fillId="7" fontId="8" numFmtId="0" xfId="0" applyAlignment="1" applyBorder="1" applyFont="1">
      <alignment vertical="center" wrapText="1"/>
    </xf>
    <xf borderId="7" fillId="22" fontId="10" numFmtId="0" xfId="0" applyAlignment="1" applyBorder="1" applyFill="1" applyFont="1">
      <alignment horizontal="center" vertical="center" wrapText="1"/>
    </xf>
    <xf borderId="7" fillId="0" fontId="8" numFmtId="0" xfId="0" applyAlignment="1" applyBorder="1" applyFont="1">
      <alignment horizontal="center" vertical="center" wrapText="1"/>
    </xf>
    <xf borderId="7" fillId="5" fontId="8" numFmtId="0" xfId="0" applyAlignment="1" applyBorder="1" applyFont="1">
      <alignment horizontal="center" vertical="center" wrapText="1"/>
    </xf>
    <xf borderId="7" fillId="5" fontId="8" numFmtId="2" xfId="0" applyAlignment="1" applyBorder="1" applyFont="1" applyNumberFormat="1">
      <alignment horizontal="center" vertical="center" wrapText="1"/>
    </xf>
    <xf borderId="7" fillId="0" fontId="8" numFmtId="0" xfId="0" applyAlignment="1" applyBorder="1" applyFont="1">
      <alignment horizontal="center" vertical="center" wrapText="1"/>
    </xf>
    <xf borderId="8" fillId="21" fontId="5" numFmtId="0" xfId="0" applyAlignment="1" applyBorder="1" applyFont="1">
      <alignment horizontal="center" vertical="center" wrapText="1"/>
    </xf>
    <xf borderId="9" fillId="0" fontId="2" numFmtId="0" xfId="0" applyBorder="1" applyFont="1"/>
    <xf borderId="10" fillId="0" fontId="2" numFmtId="0" xfId="0" applyBorder="1" applyFont="1"/>
    <xf borderId="7" fillId="21" fontId="16" numFmtId="0" xfId="0" applyAlignment="1" applyBorder="1" applyFont="1">
      <alignment horizontal="center" vertical="center" wrapText="1"/>
    </xf>
    <xf borderId="7" fillId="21" fontId="16" numFmtId="2" xfId="0" applyAlignment="1" applyBorder="1" applyFont="1" applyNumberFormat="1">
      <alignment horizontal="center" vertical="center" wrapText="1"/>
    </xf>
    <xf borderId="1" fillId="19" fontId="4" numFmtId="0" xfId="0" applyAlignment="1" applyBorder="1" applyFont="1">
      <alignment horizontal="center" vertical="center" wrapText="1"/>
    </xf>
    <xf borderId="2" fillId="19" fontId="4" numFmtId="0" xfId="0" applyAlignment="1" applyBorder="1" applyFont="1">
      <alignment horizontal="center" vertical="center" wrapText="1"/>
    </xf>
    <xf borderId="8" fillId="19" fontId="4" numFmtId="0" xfId="0" applyAlignment="1" applyBorder="1" applyFont="1">
      <alignment horizontal="center" vertical="center" wrapText="1"/>
    </xf>
    <xf borderId="7" fillId="19" fontId="6" numFmtId="0" xfId="0" applyAlignment="1" applyBorder="1" applyFont="1">
      <alignment horizontal="center" vertical="center" wrapText="1"/>
    </xf>
    <xf borderId="7" fillId="19" fontId="6" numFmtId="2" xfId="0" applyAlignment="1" applyBorder="1" applyFont="1" applyNumberFormat="1">
      <alignment horizontal="center" vertical="center" wrapText="1"/>
    </xf>
    <xf borderId="1" fillId="13" fontId="5" numFmtId="0" xfId="0" applyAlignment="1" applyBorder="1" applyFont="1">
      <alignment horizontal="center" vertical="center" wrapText="1"/>
    </xf>
    <xf borderId="2" fillId="13" fontId="5" numFmtId="0" xfId="0" applyAlignment="1" applyBorder="1" applyFont="1">
      <alignment horizontal="center" vertical="center" wrapText="1"/>
    </xf>
    <xf borderId="8" fillId="13" fontId="5" numFmtId="0" xfId="0" applyAlignment="1" applyBorder="1" applyFont="1">
      <alignment horizontal="center" vertical="center" wrapText="1"/>
    </xf>
    <xf borderId="7" fillId="13" fontId="16" numFmtId="0" xfId="0" applyAlignment="1" applyBorder="1" applyFont="1">
      <alignment horizontal="center" vertical="center" wrapText="1"/>
    </xf>
    <xf borderId="7" fillId="13" fontId="16" numFmtId="2" xfId="0" applyAlignment="1" applyBorder="1" applyFont="1" applyNumberFormat="1">
      <alignment horizontal="center" vertical="center" wrapText="1"/>
    </xf>
    <xf borderId="1" fillId="23" fontId="4" numFmtId="0" xfId="0" applyAlignment="1" applyBorder="1" applyFill="1" applyFont="1">
      <alignment horizontal="center" vertical="center" wrapText="1"/>
    </xf>
    <xf borderId="2" fillId="23" fontId="4" numFmtId="0" xfId="0" applyAlignment="1" applyBorder="1" applyFont="1">
      <alignment horizontal="center" vertical="center" wrapText="1"/>
    </xf>
    <xf borderId="8" fillId="23" fontId="4" numFmtId="0" xfId="0" applyAlignment="1" applyBorder="1" applyFont="1">
      <alignment horizontal="center" vertical="center" wrapText="1"/>
    </xf>
    <xf borderId="7" fillId="23" fontId="6" numFmtId="0" xfId="0" applyAlignment="1" applyBorder="1" applyFont="1">
      <alignment horizontal="center" vertical="center" wrapText="1"/>
    </xf>
    <xf borderId="7" fillId="23" fontId="6" numFmtId="2" xfId="0" applyAlignment="1" applyBorder="1" applyFont="1" applyNumberFormat="1">
      <alignment horizontal="center" vertical="center" wrapText="1"/>
    </xf>
    <xf borderId="1" fillId="9" fontId="4" numFmtId="0" xfId="0" applyAlignment="1" applyBorder="1" applyFont="1">
      <alignment horizontal="center" vertical="center" wrapText="1"/>
    </xf>
    <xf borderId="2" fillId="9" fontId="4" numFmtId="0" xfId="0" applyAlignment="1" applyBorder="1" applyFont="1">
      <alignment horizontal="center" vertical="center" wrapText="1"/>
    </xf>
    <xf borderId="8" fillId="9" fontId="4" numFmtId="0" xfId="0" applyAlignment="1" applyBorder="1" applyFont="1">
      <alignment horizontal="center" vertical="center" wrapText="1"/>
    </xf>
    <xf borderId="7" fillId="9" fontId="6" numFmtId="0" xfId="0" applyAlignment="1" applyBorder="1" applyFont="1">
      <alignment horizontal="center" vertical="center" wrapText="1"/>
    </xf>
    <xf borderId="7" fillId="9" fontId="6" numFmtId="2" xfId="0" applyAlignment="1" applyBorder="1" applyFont="1" applyNumberFormat="1">
      <alignment horizontal="center" vertical="center" wrapText="1"/>
    </xf>
    <xf borderId="1" fillId="24" fontId="5" numFmtId="0" xfId="0" applyAlignment="1" applyBorder="1" applyFill="1" applyFont="1">
      <alignment horizontal="center" vertical="center" wrapText="1"/>
    </xf>
    <xf borderId="2" fillId="24" fontId="5" numFmtId="0" xfId="0" applyAlignment="1" applyBorder="1" applyFont="1">
      <alignment horizontal="center" vertical="center" wrapText="1"/>
    </xf>
    <xf borderId="8" fillId="24" fontId="5" numFmtId="0" xfId="0" applyAlignment="1" applyBorder="1" applyFont="1">
      <alignment horizontal="center" vertical="center" wrapText="1"/>
    </xf>
    <xf borderId="7" fillId="24" fontId="16" numFmtId="0" xfId="0" applyAlignment="1" applyBorder="1" applyFont="1">
      <alignment horizontal="center" vertical="center" wrapText="1"/>
    </xf>
    <xf borderId="7" fillId="24" fontId="16" numFmtId="2" xfId="0" applyAlignment="1" applyBorder="1" applyFont="1" applyNumberFormat="1">
      <alignment horizontal="center" vertical="center" wrapText="1"/>
    </xf>
    <xf borderId="0" fillId="0" fontId="10" numFmtId="0" xfId="0" applyFont="1"/>
    <xf borderId="0" fillId="0" fontId="1" numFmtId="0" xfId="0" applyFont="1"/>
    <xf borderId="0" fillId="0" fontId="1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11" fillId="4" fontId="4" numFmtId="0" xfId="0" applyAlignment="1" applyBorder="1" applyFont="1">
      <alignment horizontal="center" vertical="center" wrapText="1"/>
    </xf>
    <xf borderId="4" fillId="4" fontId="4" numFmtId="0" xfId="0" applyAlignment="1" applyBorder="1" applyFont="1">
      <alignment horizontal="center" vertical="center" wrapText="1"/>
    </xf>
    <xf borderId="7" fillId="0" fontId="8" numFmtId="0" xfId="0" applyAlignment="1" applyBorder="1" applyFont="1">
      <alignment vertical="center" wrapText="1"/>
    </xf>
    <xf borderId="1" fillId="25" fontId="5" numFmtId="0" xfId="0" applyAlignment="1" applyBorder="1" applyFill="1" applyFont="1">
      <alignment horizontal="center" vertical="center" wrapText="1"/>
    </xf>
    <xf borderId="12" fillId="25" fontId="14" numFmtId="0" xfId="0" applyAlignment="1" applyBorder="1" applyFont="1">
      <alignment horizontal="center" vertical="center" wrapText="1"/>
    </xf>
    <xf borderId="13" fillId="0" fontId="2" numFmtId="0" xfId="0" applyBorder="1" applyFont="1"/>
    <xf borderId="13" fillId="0" fontId="2" numFmtId="0" xfId="0" applyBorder="1" applyFont="1"/>
    <xf borderId="2" fillId="25" fontId="5" numFmtId="0" xfId="0" applyAlignment="1" applyBorder="1" applyFont="1">
      <alignment horizontal="center" vertical="center" wrapText="1"/>
    </xf>
    <xf borderId="7" fillId="25" fontId="5" numFmtId="0" xfId="0" applyAlignment="1" applyBorder="1" applyFont="1">
      <alignment horizontal="center" vertical="center" wrapText="1"/>
    </xf>
    <xf borderId="6" fillId="26" fontId="8" numFmtId="0" xfId="0" applyAlignment="1" applyBorder="1" applyFill="1" applyFont="1">
      <alignment vertical="center" wrapText="1"/>
    </xf>
    <xf borderId="7" fillId="27" fontId="10" numFmtId="0" xfId="0" applyAlignment="1" applyBorder="1" applyFill="1" applyFont="1">
      <alignment horizontal="center" vertical="center" wrapText="1"/>
    </xf>
    <xf borderId="7" fillId="0" fontId="18" numFmtId="0" xfId="0" applyAlignment="1" applyBorder="1" applyFont="1">
      <alignment horizontal="center" vertical="center" wrapText="1"/>
    </xf>
    <xf borderId="7" fillId="14" fontId="8" numFmtId="2" xfId="0" applyAlignment="1" applyBorder="1" applyFont="1" applyNumberFormat="1">
      <alignment horizontal="center" vertical="center" wrapText="1"/>
    </xf>
    <xf borderId="7" fillId="0" fontId="18" numFmtId="0" xfId="0" applyAlignment="1" applyBorder="1" applyFont="1">
      <alignment horizontal="center" vertical="center" wrapText="1"/>
    </xf>
    <xf borderId="7" fillId="28" fontId="4" numFmtId="0" xfId="0" applyAlignment="1" applyBorder="1" applyFill="1" applyFont="1">
      <alignment horizontal="center" vertical="center" wrapText="1"/>
    </xf>
    <xf borderId="7" fillId="28" fontId="4" numFmtId="2" xfId="0" applyAlignment="1" applyBorder="1" applyFont="1" applyNumberFormat="1">
      <alignment horizontal="center" vertical="center" wrapText="1"/>
    </xf>
    <xf borderId="6" fillId="5" fontId="10" numFmtId="0" xfId="0" applyAlignment="1" applyBorder="1" applyFont="1">
      <alignment horizontal="center" vertical="center" wrapText="1"/>
    </xf>
    <xf borderId="7" fillId="5" fontId="10" numFmtId="0" xfId="0" applyAlignment="1" applyBorder="1" applyFont="1">
      <alignment horizontal="center" vertical="center" wrapText="1"/>
    </xf>
    <xf borderId="7" fillId="5" fontId="7" numFmtId="0" xfId="0" applyAlignment="1" applyBorder="1" applyFont="1">
      <alignment horizontal="center" vertical="center" wrapText="1"/>
    </xf>
    <xf borderId="7" fillId="14" fontId="10" numFmtId="2" xfId="0" applyAlignment="1" applyBorder="1" applyFont="1" applyNumberFormat="1">
      <alignment horizontal="center" vertical="center" wrapText="1"/>
    </xf>
    <xf borderId="6" fillId="15" fontId="10" numFmtId="0" xfId="0" applyAlignment="1" applyBorder="1" applyFont="1">
      <alignment horizontal="center" vertical="center" wrapText="1"/>
    </xf>
    <xf borderId="7" fillId="15" fontId="10" numFmtId="2" xfId="0" applyAlignment="1" applyBorder="1" applyFont="1" applyNumberFormat="1">
      <alignment horizontal="center" vertical="center" wrapText="1"/>
    </xf>
    <xf borderId="7" fillId="15" fontId="7" numFmtId="0" xfId="0" applyAlignment="1" applyBorder="1" applyFont="1">
      <alignment horizontal="center" vertical="center" wrapText="1"/>
    </xf>
    <xf borderId="7" fillId="15" fontId="4" numFmtId="2" xfId="0" applyAlignment="1" applyBorder="1" applyFont="1" applyNumberFormat="1">
      <alignment horizontal="center" vertical="center" wrapText="1"/>
    </xf>
    <xf borderId="1" fillId="17" fontId="5" numFmtId="0" xfId="0" applyAlignment="1" applyBorder="1" applyFont="1">
      <alignment horizontal="center" vertical="center" wrapText="1"/>
    </xf>
    <xf borderId="12" fillId="17" fontId="14" numFmtId="0" xfId="0" applyAlignment="1" applyBorder="1" applyFont="1">
      <alignment horizontal="center" vertical="center" wrapText="1"/>
    </xf>
    <xf borderId="2" fillId="17" fontId="5" numFmtId="0" xfId="0" applyAlignment="1" applyBorder="1" applyFont="1">
      <alignment horizontal="center" vertical="center" wrapText="1"/>
    </xf>
    <xf borderId="0" fillId="0" fontId="3" numFmtId="0" xfId="0" applyAlignment="1" applyFont="1">
      <alignment/>
    </xf>
    <xf borderId="7" fillId="17" fontId="5" numFmtId="0" xfId="0" applyAlignment="1" applyBorder="1" applyFont="1">
      <alignment horizontal="center" vertical="center" wrapText="1"/>
    </xf>
    <xf borderId="11" fillId="29" fontId="8" numFmtId="0" xfId="0" applyAlignment="1" applyBorder="1" applyFill="1" applyFont="1">
      <alignment vertical="center" wrapText="1"/>
    </xf>
    <xf borderId="7" fillId="5" fontId="10" numFmtId="0" xfId="0" applyAlignment="1" applyBorder="1" applyFont="1">
      <alignment horizontal="center" vertical="center" wrapText="1"/>
    </xf>
    <xf borderId="14" fillId="28" fontId="19" numFmtId="0" xfId="0" applyAlignment="1" applyBorder="1" applyFont="1">
      <alignment/>
    </xf>
    <xf borderId="6" fillId="29" fontId="8" numFmtId="0" xfId="0" applyAlignment="1" applyBorder="1" applyFont="1">
      <alignment vertical="center" wrapText="1"/>
    </xf>
    <xf borderId="15" fillId="28" fontId="19" numFmtId="0" xfId="0" applyAlignment="1" applyBorder="1" applyFont="1">
      <alignment/>
    </xf>
    <xf borderId="0" fillId="28" fontId="19" numFmtId="0" xfId="0" applyAlignment="1" applyFont="1">
      <alignment/>
    </xf>
    <xf borderId="1" fillId="23" fontId="10" numFmtId="0" xfId="0" applyAlignment="1" applyBorder="1" applyFont="1">
      <alignment horizontal="center" vertical="center" wrapText="1"/>
    </xf>
    <xf borderId="12" fillId="23" fontId="15" numFmtId="0" xfId="0" applyAlignment="1" applyBorder="1" applyFont="1">
      <alignment horizontal="center" vertical="center" wrapText="1"/>
    </xf>
    <xf borderId="2" fillId="23" fontId="10" numFmtId="0" xfId="0" applyAlignment="1" applyBorder="1" applyFont="1">
      <alignment horizontal="center" vertical="center" wrapText="1"/>
    </xf>
    <xf borderId="2" fillId="23" fontId="5" numFmtId="0" xfId="0" applyAlignment="1" applyBorder="1" applyFont="1">
      <alignment horizontal="center" vertical="center" wrapText="1"/>
    </xf>
    <xf borderId="7" fillId="23" fontId="10" numFmtId="0" xfId="0" applyAlignment="1" applyBorder="1" applyFont="1">
      <alignment horizontal="center" vertical="center" wrapText="1"/>
    </xf>
    <xf borderId="7" fillId="23" fontId="5" numFmtId="0" xfId="0" applyAlignment="1" applyBorder="1" applyFont="1">
      <alignment horizontal="center" vertical="center" wrapText="1"/>
    </xf>
    <xf borderId="1" fillId="4" fontId="10" numFmtId="0" xfId="0" applyAlignment="1" applyBorder="1" applyFont="1">
      <alignment horizontal="center" vertical="center" wrapText="1"/>
    </xf>
    <xf borderId="16" fillId="4" fontId="10" numFmtId="0" xfId="0" applyAlignment="1" applyBorder="1" applyFont="1">
      <alignment horizontal="center" vertical="center" wrapText="1"/>
    </xf>
    <xf borderId="17" fillId="0" fontId="2" numFmtId="0" xfId="0" applyBorder="1" applyFont="1"/>
    <xf borderId="18" fillId="0" fontId="2" numFmtId="0" xfId="0" applyBorder="1" applyFont="1"/>
    <xf borderId="0" fillId="0" fontId="10" numFmtId="0" xfId="0" applyAlignment="1" applyFont="1">
      <alignment vertical="center" wrapText="1"/>
    </xf>
    <xf borderId="2" fillId="4" fontId="10" numFmtId="0" xfId="0" applyAlignment="1" applyBorder="1" applyFont="1">
      <alignment horizontal="center" vertical="center" wrapText="1"/>
    </xf>
    <xf borderId="0" fillId="0" fontId="10" numFmtId="0" xfId="0" applyAlignment="1" applyFont="1">
      <alignment horizontal="center" vertical="center" wrapText="1"/>
    </xf>
    <xf borderId="7" fillId="4" fontId="10" numFmtId="0" xfId="0" applyAlignment="1" applyBorder="1" applyFont="1">
      <alignment horizontal="center" vertical="center" wrapText="1"/>
    </xf>
    <xf borderId="7" fillId="30" fontId="8" numFmtId="2" xfId="0" applyAlignment="1" applyBorder="1" applyFill="1" applyFont="1" applyNumberFormat="1">
      <alignment horizontal="center" vertical="center" wrapText="1"/>
    </xf>
    <xf borderId="0" fillId="0" fontId="8" numFmtId="0" xfId="0" applyAlignment="1" applyFont="1">
      <alignment horizontal="center" vertical="center" wrapText="1"/>
    </xf>
    <xf borderId="7" fillId="5" fontId="10" numFmtId="0" xfId="0" applyAlignment="1" applyBorder="1" applyFont="1">
      <alignment horizontal="center" vertical="center" wrapText="1"/>
    </xf>
    <xf borderId="1" fillId="29" fontId="10" numFmtId="0" xfId="0" applyAlignment="1" applyBorder="1" applyFont="1">
      <alignment horizontal="center" vertical="center" wrapText="1"/>
    </xf>
    <xf borderId="16" fillId="29" fontId="10" numFmtId="0" xfId="0" applyAlignment="1" applyBorder="1" applyFont="1">
      <alignment horizontal="center" vertical="center" wrapText="1"/>
    </xf>
    <xf borderId="2" fillId="29" fontId="10" numFmtId="0" xfId="0" applyAlignment="1" applyBorder="1" applyFont="1">
      <alignment horizontal="center" vertical="center" wrapText="1"/>
    </xf>
    <xf borderId="7" fillId="29" fontId="10" numFmtId="0" xfId="0" applyAlignment="1" applyBorder="1" applyFont="1">
      <alignment horizontal="center" vertical="center" wrapText="1"/>
    </xf>
    <xf borderId="7" fillId="5" fontId="7" numFmtId="0" xfId="0" applyAlignment="1" applyBorder="1" applyFont="1">
      <alignment horizontal="center" vertical="center" wrapText="1"/>
    </xf>
    <xf borderId="2" fillId="25" fontId="20" numFmtId="0" xfId="0" applyAlignment="1" applyBorder="1" applyFont="1">
      <alignment horizontal="center" vertical="center" wrapText="1"/>
    </xf>
    <xf borderId="7" fillId="13" fontId="5" numFmtId="0" xfId="0" applyAlignment="1" applyBorder="1" applyFont="1">
      <alignment horizontal="center" vertical="center" wrapText="1"/>
    </xf>
    <xf borderId="7" fillId="30" fontId="7" numFmtId="0" xfId="0" applyAlignment="1" applyBorder="1" applyFont="1">
      <alignment horizontal="center" vertical="center" wrapText="1"/>
    </xf>
    <xf borderId="7" fillId="30" fontId="10" numFmtId="2" xfId="0" applyAlignment="1" applyBorder="1" applyFont="1" applyNumberFormat="1">
      <alignment horizontal="center" vertical="center" wrapText="1"/>
    </xf>
    <xf borderId="7" fillId="5" fontId="18" numFmtId="0" xfId="0" applyAlignment="1" applyBorder="1" applyFont="1">
      <alignment horizontal="center" vertical="center" wrapText="1"/>
    </xf>
    <xf borderId="2" fillId="17" fontId="20" numFmtId="0" xfId="0" applyAlignment="1" applyBorder="1" applyFont="1">
      <alignment horizontal="center" vertical="center" wrapText="1"/>
    </xf>
    <xf borderId="6" fillId="18" fontId="8" numFmtId="0" xfId="0" applyAlignment="1" applyBorder="1" applyFont="1">
      <alignment vertical="center" wrapText="1"/>
    </xf>
    <xf borderId="1" fillId="4" fontId="5" numFmtId="0" xfId="0" applyAlignment="1" applyBorder="1" applyFont="1">
      <alignment horizontal="center" vertical="center" wrapText="1"/>
    </xf>
    <xf borderId="2" fillId="4" fontId="21" numFmtId="0" xfId="0" applyAlignment="1" applyBorder="1" applyFont="1">
      <alignment horizontal="center" vertical="center" wrapText="1"/>
    </xf>
    <xf borderId="2" fillId="4" fontId="5" numFmtId="0" xfId="0" applyAlignment="1" applyBorder="1" applyFont="1">
      <alignment horizontal="center" vertical="center" wrapText="1"/>
    </xf>
    <xf borderId="7" fillId="4" fontId="5" numFmtId="0" xfId="0" applyAlignment="1" applyBorder="1" applyFont="1">
      <alignment horizontal="center" vertical="center" wrapText="1"/>
    </xf>
    <xf borderId="1" fillId="13" fontId="10" numFmtId="0" xfId="0" applyAlignment="1" applyBorder="1" applyFont="1">
      <alignment horizontal="center" vertical="center" wrapText="1"/>
    </xf>
    <xf borderId="2" fillId="13" fontId="22" numFmtId="0" xfId="0" applyAlignment="1" applyBorder="1" applyFont="1">
      <alignment horizontal="center" vertical="center" wrapText="1"/>
    </xf>
    <xf borderId="2" fillId="13" fontId="10" numFmtId="0" xfId="0" applyAlignment="1" applyBorder="1" applyFont="1">
      <alignment horizontal="center" vertical="center" wrapText="1"/>
    </xf>
    <xf borderId="2" fillId="31" fontId="5" numFmtId="0" xfId="0" applyAlignment="1" applyBorder="1" applyFill="1" applyFont="1">
      <alignment horizontal="center" vertical="center" wrapText="1"/>
    </xf>
    <xf borderId="7" fillId="13" fontId="10" numFmtId="0" xfId="0" applyAlignment="1" applyBorder="1" applyFont="1">
      <alignment horizontal="center" vertical="center" wrapText="1"/>
    </xf>
    <xf borderId="7" fillId="31" fontId="5" numFmtId="0" xfId="0" applyAlignment="1" applyBorder="1" applyFont="1">
      <alignment horizontal="center" vertical="center" wrapText="1"/>
    </xf>
    <xf borderId="6" fillId="14" fontId="8" numFmtId="0" xfId="0" applyAlignment="1" applyBorder="1" applyFont="1">
      <alignment vertical="center" wrapText="1"/>
    </xf>
    <xf borderId="2" fillId="23" fontId="22" numFmtId="0" xfId="0" applyAlignment="1" applyBorder="1" applyFont="1">
      <alignment horizontal="center" vertical="center" wrapText="1"/>
    </xf>
    <xf borderId="6" fillId="32" fontId="8" numFmtId="0" xfId="0" applyAlignment="1" applyBorder="1" applyFill="1" applyFont="1">
      <alignment vertical="center" wrapText="1"/>
    </xf>
    <xf borderId="16" fillId="25" fontId="20" numFmtId="0" xfId="0" applyAlignment="1" applyBorder="1" applyFont="1">
      <alignment horizontal="center" vertical="center" wrapText="1"/>
    </xf>
    <xf borderId="11" fillId="23" fontId="10" numFmtId="0" xfId="0" applyAlignment="1" applyBorder="1" applyFont="1">
      <alignment horizontal="center"/>
    </xf>
    <xf borderId="11" fillId="12" fontId="8" numFmtId="0" xfId="0" applyAlignment="1" applyBorder="1" applyFont="1">
      <alignment horizontal="center"/>
    </xf>
    <xf borderId="11" fillId="0" fontId="8" numFmtId="0" xfId="0" applyAlignment="1" applyBorder="1" applyFont="1">
      <alignment/>
    </xf>
    <xf borderId="7" fillId="6" fontId="8" numFmtId="2" xfId="0" applyAlignment="1" applyBorder="1" applyFont="1" applyNumberFormat="1">
      <alignment horizontal="center" vertical="center" wrapText="1"/>
    </xf>
    <xf borderId="11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7.29" defaultRowHeight="15.0"/>
  <cols>
    <col customWidth="1" min="1" max="1" width="68.86"/>
    <col customWidth="1" min="2" max="2" width="16.29"/>
    <col customWidth="1" min="3" max="3" width="13.57"/>
    <col customWidth="1" min="4" max="4" width="11.43"/>
    <col customWidth="1" min="5" max="5" width="12.14"/>
    <col customWidth="1" min="6" max="6" width="12.71"/>
    <col customWidth="1" min="7" max="7" width="9.29"/>
    <col customWidth="1" min="8" max="8" width="16.86"/>
    <col customWidth="1" min="9" max="26" width="14.4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6.25" customHeight="1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93.0" customHeigh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3.25" customHeight="1">
      <c r="A5" s="7" t="s">
        <v>10</v>
      </c>
      <c r="B5" s="2"/>
      <c r="C5" s="2"/>
      <c r="D5" s="3"/>
      <c r="E5" s="8">
        <v>30.0</v>
      </c>
      <c r="F5" s="8" t="str">
        <f>IFERROR(ROUND((SUM(F6,F13,F18,F25,F31,F36)),2),0)</f>
        <v>25.93</v>
      </c>
      <c r="G5" s="9" t="str">
        <f>IF(F5&lt;&gt;"",IF(F5&lt;15,1,IF(F5&lt;18,2,IF(F5&lt;22.5,3,IF(F5&lt;27,4,5)))),"")</f>
        <v>4</v>
      </c>
      <c r="H5" s="9" t="str">
        <f t="shared" ref="H5:H19" si="1">IF(G5&lt;&gt;"",IF(G5&lt;2,"ปรับปรุง",IF(G5&lt;3,"พอใช้",IF(G5&lt;4,"ดี",IF(G5&lt;5,"ดีมาก","ดีเยี่ยม")))),"")</f>
        <v>ดีมาก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3.25" customHeight="1">
      <c r="A6" s="10" t="s">
        <v>11</v>
      </c>
      <c r="B6" s="2"/>
      <c r="C6" s="2"/>
      <c r="D6" s="3"/>
      <c r="E6" s="11" t="str">
        <f>SUM(E7:E12)</f>
        <v>5.00</v>
      </c>
      <c r="F6" s="12" t="str">
        <f>ROUND((SUM(F7:F12)),2)</f>
        <v>4.71</v>
      </c>
      <c r="G6" s="13" t="str">
        <f>IF(F6&lt;&gt;"",IF(F6&lt;2.5,1,IF(F6&lt;3,2,IF(F6&lt;3.75,3,IF(F6&lt;4.5,4,5)))),"")</f>
        <v>5</v>
      </c>
      <c r="H6" s="13" t="str">
        <f t="shared" si="1"/>
        <v>ดีเยี่ยม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3.25" customHeight="1">
      <c r="A7" s="14" t="s">
        <v>12</v>
      </c>
      <c r="B7" s="15">
        <v>189.0</v>
      </c>
      <c r="C7" s="16">
        <v>201.0</v>
      </c>
      <c r="D7" s="17" t="str">
        <f t="shared" ref="D7:D12" si="2">IFERROR(ROUND(((100*B7)/C7),2),0)</f>
        <v>94.03</v>
      </c>
      <c r="E7" s="18">
        <v>0.5</v>
      </c>
      <c r="F7" s="19" t="str">
        <f t="shared" ref="F7:F12" si="3">(D7*E7)/100</f>
        <v>0.47</v>
      </c>
      <c r="G7" s="20" t="str">
        <f t="shared" ref="G7:G8" si="4">IF(F7&lt;&gt;"",IF(F7&lt;0.25,1,IF(F7&lt;0.3,2,IF(F7&lt;0.38,3,IF(F7&lt;0.45,4,"5")))),"")</f>
        <v>5</v>
      </c>
      <c r="H7" s="20" t="str">
        <f t="shared" si="1"/>
        <v>ดีเยี่ยม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3.25" customHeight="1">
      <c r="A8" s="14" t="s">
        <v>13</v>
      </c>
      <c r="B8" s="15">
        <v>179.0</v>
      </c>
      <c r="C8" s="16">
        <v>201.0</v>
      </c>
      <c r="D8" s="17" t="str">
        <f t="shared" si="2"/>
        <v>89.05</v>
      </c>
      <c r="E8" s="18">
        <v>0.5</v>
      </c>
      <c r="F8" s="19" t="str">
        <f t="shared" si="3"/>
        <v>0.45</v>
      </c>
      <c r="G8" s="20" t="str">
        <f t="shared" si="4"/>
        <v>4</v>
      </c>
      <c r="H8" s="20" t="str">
        <f t="shared" si="1"/>
        <v>ดีมาก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6.5" customHeight="1">
      <c r="A9" s="14" t="s">
        <v>14</v>
      </c>
      <c r="B9" s="15">
        <v>187.0</v>
      </c>
      <c r="C9" s="16">
        <v>201.0</v>
      </c>
      <c r="D9" s="17" t="str">
        <f t="shared" si="2"/>
        <v>93.03</v>
      </c>
      <c r="E9" s="18">
        <v>1.0</v>
      </c>
      <c r="F9" s="19" t="str">
        <f t="shared" si="3"/>
        <v>0.93</v>
      </c>
      <c r="G9" s="21" t="str">
        <f t="shared" ref="G9:G12" si="5">IF(F9&lt;&gt;"",IF(F9&lt;0.5,1,IF(F9&lt;0.6,2,IF(F9&lt;0.75,3,IF(F9&lt;0.9,4,5)))),"")</f>
        <v>5</v>
      </c>
      <c r="H9" s="20" t="str">
        <f t="shared" si="1"/>
        <v>ดีเยี่ยม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14" t="s">
        <v>15</v>
      </c>
      <c r="B10" s="15">
        <v>184.0</v>
      </c>
      <c r="C10" s="16">
        <v>201.0</v>
      </c>
      <c r="D10" s="17" t="str">
        <f t="shared" si="2"/>
        <v>91.54</v>
      </c>
      <c r="E10" s="18">
        <v>1.0</v>
      </c>
      <c r="F10" s="19" t="str">
        <f t="shared" si="3"/>
        <v>0.92</v>
      </c>
      <c r="G10" s="21" t="str">
        <f t="shared" si="5"/>
        <v>5</v>
      </c>
      <c r="H10" s="20" t="str">
        <f t="shared" si="1"/>
        <v>ดีเยี่ยม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3.25" customHeight="1">
      <c r="A11" s="14" t="s">
        <v>16</v>
      </c>
      <c r="B11" s="15">
        <v>190.0</v>
      </c>
      <c r="C11" s="16">
        <v>201.0</v>
      </c>
      <c r="D11" s="17" t="str">
        <f t="shared" si="2"/>
        <v>94.53</v>
      </c>
      <c r="E11" s="18">
        <v>1.0</v>
      </c>
      <c r="F11" s="19" t="str">
        <f t="shared" si="3"/>
        <v>0.95</v>
      </c>
      <c r="G11" s="21" t="str">
        <f t="shared" si="5"/>
        <v>5</v>
      </c>
      <c r="H11" s="20" t="str">
        <f t="shared" si="1"/>
        <v>ดีเยี่ยม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46.5" customHeight="1">
      <c r="A12" s="14" t="s">
        <v>17</v>
      </c>
      <c r="B12" s="16">
        <v>201.0</v>
      </c>
      <c r="C12" s="16">
        <v>201.0</v>
      </c>
      <c r="D12" s="17" t="str">
        <f t="shared" si="2"/>
        <v>100.00</v>
      </c>
      <c r="E12" s="18">
        <v>1.0</v>
      </c>
      <c r="F12" s="19" t="str">
        <f t="shared" si="3"/>
        <v>1.00</v>
      </c>
      <c r="G12" s="21" t="str">
        <f t="shared" si="5"/>
        <v>5</v>
      </c>
      <c r="H12" s="20" t="str">
        <f t="shared" si="1"/>
        <v>ดีเยี่ยม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3.25" customHeight="1">
      <c r="A13" s="22" t="s">
        <v>18</v>
      </c>
      <c r="B13" s="2"/>
      <c r="C13" s="2"/>
      <c r="D13" s="3"/>
      <c r="E13" s="11">
        <v>5.0</v>
      </c>
      <c r="F13" s="11" t="str">
        <f>ROUND((SUM(F14:F17)),2)</f>
        <v>4.58</v>
      </c>
      <c r="G13" s="23" t="str">
        <f>IF(F13&lt;&gt;"",IF(F13&lt;2.5,1,IF(F13&lt;3,2,IF(F13&lt;3.75,3,IF(F13&lt;4.5,4,5)))),"")</f>
        <v>5</v>
      </c>
      <c r="H13" s="23" t="str">
        <f t="shared" si="1"/>
        <v>ดีเยี่ยม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3.25" customHeight="1">
      <c r="A14" s="14" t="s">
        <v>19</v>
      </c>
      <c r="B14" s="15">
        <v>177.0</v>
      </c>
      <c r="C14" s="16">
        <v>201.0</v>
      </c>
      <c r="D14" s="17" t="str">
        <f t="shared" ref="D14:D17" si="6">IFERROR(ROUND(((100*B14)/C14),2),0)</f>
        <v>88.06</v>
      </c>
      <c r="E14" s="24">
        <v>2.0</v>
      </c>
      <c r="F14" s="25" t="str">
        <f t="shared" ref="F14:F17" si="7">IF(B14&lt;&gt;"",ROUND((E14/100*D14),2),"")</f>
        <v>1.76</v>
      </c>
      <c r="G14" s="26" t="str">
        <f>IF(F14&lt;&gt;"",IF(F14&lt;1,1,IF(F14&lt;1.2,2,IF(F14&lt;1.5,3,IF(F14&lt;1.8,4,5)))),"")</f>
        <v>4</v>
      </c>
      <c r="H14" s="26" t="str">
        <f t="shared" si="1"/>
        <v>ดีมาก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14" t="s">
        <v>20</v>
      </c>
      <c r="B15" s="15">
        <v>187.0</v>
      </c>
      <c r="C15" s="16">
        <v>201.0</v>
      </c>
      <c r="D15" s="17" t="str">
        <f t="shared" si="6"/>
        <v>93.03</v>
      </c>
      <c r="E15" s="24">
        <v>1.0</v>
      </c>
      <c r="F15" s="25" t="str">
        <f t="shared" si="7"/>
        <v>0.93</v>
      </c>
      <c r="G15" s="26" t="str">
        <f t="shared" ref="G15:G17" si="8">IF(F15&lt;&gt;"",IF(F15&lt;0.5,1,IF(F15&lt;0.6,2,IF(F15&lt;0.75,3,IF(F15&lt;0.9,4,5)))),"")</f>
        <v>5</v>
      </c>
      <c r="H15" s="26" t="str">
        <f t="shared" si="1"/>
        <v>ดีเยี่ยม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14" t="s">
        <v>21</v>
      </c>
      <c r="B16" s="15">
        <v>190.0</v>
      </c>
      <c r="C16" s="16">
        <v>201.0</v>
      </c>
      <c r="D16" s="17" t="str">
        <f t="shared" si="6"/>
        <v>94.53</v>
      </c>
      <c r="E16" s="24">
        <v>1.0</v>
      </c>
      <c r="F16" s="25" t="str">
        <f t="shared" si="7"/>
        <v>0.95</v>
      </c>
      <c r="G16" s="26" t="str">
        <f t="shared" si="8"/>
        <v>5</v>
      </c>
      <c r="H16" s="26" t="str">
        <f t="shared" si="1"/>
        <v>ดีเยี่ยม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3.25" customHeight="1">
      <c r="A17" s="14" t="s">
        <v>22</v>
      </c>
      <c r="B17" s="15">
        <v>189.0</v>
      </c>
      <c r="C17" s="16">
        <v>201.0</v>
      </c>
      <c r="D17" s="17" t="str">
        <f t="shared" si="6"/>
        <v>94.03</v>
      </c>
      <c r="E17" s="24">
        <v>1.0</v>
      </c>
      <c r="F17" s="25" t="str">
        <f t="shared" si="7"/>
        <v>0.94</v>
      </c>
      <c r="G17" s="26" t="str">
        <f t="shared" si="8"/>
        <v>5</v>
      </c>
      <c r="H17" s="26" t="str">
        <f t="shared" si="1"/>
        <v>ดีเยี่ยม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3.25" customHeight="1">
      <c r="A18" s="22" t="s">
        <v>23</v>
      </c>
      <c r="B18" s="2"/>
      <c r="C18" s="2"/>
      <c r="D18" s="3"/>
      <c r="E18" s="11">
        <v>5.0</v>
      </c>
      <c r="F18" s="11" t="str">
        <f>SUM(F19:F24)</f>
        <v>4.48</v>
      </c>
      <c r="G18" s="23" t="str">
        <f>IF(F18&lt;&gt;"",IF(F18&lt;2.5,1,IF(F18&lt;3,2,IF(F18&lt;3.75,3,IF(F18&lt;4.5,4,5)))),"")</f>
        <v>4</v>
      </c>
      <c r="H18" s="23" t="str">
        <f t="shared" si="1"/>
        <v>ดีมาก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3.25" customHeight="1">
      <c r="A19" s="14" t="s">
        <v>24</v>
      </c>
      <c r="B19" s="15">
        <v>178.0</v>
      </c>
      <c r="C19" s="16">
        <v>201.0</v>
      </c>
      <c r="D19" s="17" t="str">
        <f>IFERROR(ROUND(((100*B19)/C19),2),0)</f>
        <v>88.56</v>
      </c>
      <c r="E19" s="18">
        <v>2.0</v>
      </c>
      <c r="F19" s="27" t="str">
        <f>IF(B19&lt;&gt;"",ROUND((E19/100*D19),2),"")</f>
        <v>1.77</v>
      </c>
      <c r="G19" s="21" t="str">
        <f>IF(F19&lt;&gt;"",IF(F19&lt;1,1,IF(F19&lt;1.2,2,IF(F19&lt;1.5,3,IF(F19&lt;1.8,4,5)))),"")</f>
        <v>4</v>
      </c>
      <c r="H19" s="21" t="str">
        <f t="shared" si="1"/>
        <v>ดีมาก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3.25" customHeight="1">
      <c r="A20" s="14" t="s">
        <v>25</v>
      </c>
      <c r="B20" s="4"/>
      <c r="C20" s="4"/>
      <c r="D20" s="28"/>
      <c r="E20" s="29"/>
      <c r="F20" s="27"/>
      <c r="G20" s="21"/>
      <c r="H20" s="2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3.25" customHeight="1">
      <c r="A21" s="14" t="s">
        <v>26</v>
      </c>
      <c r="B21" s="15">
        <v>173.0</v>
      </c>
      <c r="C21" s="16">
        <v>201.0</v>
      </c>
      <c r="D21" s="17" t="str">
        <f>IFERROR(ROUND(((100*B21)/C21),2),0)</f>
        <v>86.07</v>
      </c>
      <c r="E21" s="18">
        <v>1.0</v>
      </c>
      <c r="F21" s="27" t="str">
        <f>IF(B21&lt;&gt;"",ROUND((E21/100*D21),2),"")</f>
        <v>0.86</v>
      </c>
      <c r="G21" s="21" t="str">
        <f>IF(F21&lt;&gt;"",IF(F21&lt;0.5,1,IF(F21&lt;0.6,2,IF(F21&lt;0.75,3,IF(F21&lt;0.9,4,5)))),"")</f>
        <v>4</v>
      </c>
      <c r="H21" s="21" t="str">
        <f>IF(G21&lt;&gt;"",IF(G21&lt;2,"ปรับปรุง",IF(G21&lt;3,"พอใช้",IF(G21&lt;4,"ดี",IF(G21&lt;5,"ดีมาก","ดีเยี่ยม")))),"")</f>
        <v>ดีมาก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3.25" customHeight="1">
      <c r="A22" s="14" t="s">
        <v>27</v>
      </c>
      <c r="B22" s="4"/>
      <c r="C22" s="4"/>
      <c r="D22" s="28"/>
      <c r="E22" s="29"/>
      <c r="F22" s="27"/>
      <c r="G22" s="21"/>
      <c r="H22" s="2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3.25" customHeight="1">
      <c r="A23" s="14" t="s">
        <v>28</v>
      </c>
      <c r="B23" s="15">
        <v>193.0</v>
      </c>
      <c r="C23" s="16">
        <v>201.0</v>
      </c>
      <c r="D23" s="17" t="str">
        <f t="shared" ref="D23:D24" si="9">IFERROR(ROUND(((100*B23)/C23),2),0)</f>
        <v>96.02</v>
      </c>
      <c r="E23" s="18">
        <v>1.0</v>
      </c>
      <c r="F23" s="27" t="str">
        <f t="shared" ref="F23:F24" si="10">IF(B23&lt;&gt;"",ROUND((E23/100*D23),2),"")</f>
        <v>0.96</v>
      </c>
      <c r="G23" s="21" t="str">
        <f t="shared" ref="G23:G24" si="11">IF(F23&lt;&gt;"",IF(F23&lt;0.5,1,IF(F23&lt;0.6,2,IF(F23&lt;0.75,3,IF(F23&lt;0.9,4,5)))),"")</f>
        <v>5</v>
      </c>
      <c r="H23" s="21" t="str">
        <f t="shared" ref="H23:H26" si="12">IF(G23&lt;&gt;"",IF(G23&lt;2,"ปรับปรุง",IF(G23&lt;3,"พอใช้",IF(G23&lt;4,"ดี",IF(G23&lt;5,"ดีมาก","ดีเยี่ยม")))),"")</f>
        <v>ดีเยี่ยม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3.25" customHeight="1">
      <c r="A24" s="14" t="s">
        <v>29</v>
      </c>
      <c r="B24" s="15">
        <v>178.0</v>
      </c>
      <c r="C24" s="16">
        <v>201.0</v>
      </c>
      <c r="D24" s="17" t="str">
        <f t="shared" si="9"/>
        <v>88.56</v>
      </c>
      <c r="E24" s="18">
        <v>1.0</v>
      </c>
      <c r="F24" s="27" t="str">
        <f t="shared" si="10"/>
        <v>0.89</v>
      </c>
      <c r="G24" s="21" t="str">
        <f t="shared" si="11"/>
        <v>4</v>
      </c>
      <c r="H24" s="21" t="str">
        <f t="shared" si="12"/>
        <v>ดีมาก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3.25" customHeight="1">
      <c r="A25" s="22" t="s">
        <v>30</v>
      </c>
      <c r="B25" s="2"/>
      <c r="C25" s="2"/>
      <c r="D25" s="3"/>
      <c r="E25" s="30">
        <v>5.0</v>
      </c>
      <c r="F25" s="30" t="str">
        <f>ROUND((SUM(F26:F30)),2)</f>
        <v>4.38</v>
      </c>
      <c r="G25" s="31" t="str">
        <f>IF(F25&lt;&gt;"",IF(F25&lt;2.5,1,IF(F25&lt;3,2,IF(F25&lt;3.75,3,IF(F25&lt;4.5,4,5)))),"")</f>
        <v>4</v>
      </c>
      <c r="H25" s="31" t="str">
        <f t="shared" si="12"/>
        <v>ดีมาก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3.25" customHeight="1">
      <c r="A26" s="14" t="s">
        <v>31</v>
      </c>
      <c r="B26" s="15">
        <v>177.0</v>
      </c>
      <c r="C26" s="16">
        <v>201.0</v>
      </c>
      <c r="D26" s="17" t="str">
        <f>IFERROR(ROUND(((100*B26)/C26),2),0)</f>
        <v>88.06</v>
      </c>
      <c r="E26" s="18">
        <v>2.0</v>
      </c>
      <c r="F26" s="27" t="str">
        <f>IF(B26&lt;&gt;"",ROUND((E26/100*D26),2),"")</f>
        <v>1.76</v>
      </c>
      <c r="G26" s="21" t="str">
        <f>IF(F26&lt;&gt;"",IF(F26&lt;1,1,IF(F26&lt;1.2,2,IF(F26&lt;1.5,3,IF(F26&lt;1.8,4,5)))),"")</f>
        <v>4</v>
      </c>
      <c r="H26" s="21" t="str">
        <f t="shared" si="12"/>
        <v>ดีมาก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3.25" customHeight="1">
      <c r="A27" s="14" t="s">
        <v>32</v>
      </c>
      <c r="B27" s="32"/>
      <c r="C27" s="32"/>
      <c r="D27" s="28"/>
      <c r="E27" s="29"/>
      <c r="F27" s="33"/>
      <c r="G27" s="34"/>
      <c r="H27" s="3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3.25" customHeight="1">
      <c r="A28" s="14" t="s">
        <v>33</v>
      </c>
      <c r="B28" s="15">
        <v>175.0</v>
      </c>
      <c r="C28" s="16">
        <v>201.0</v>
      </c>
      <c r="D28" s="17" t="str">
        <f t="shared" ref="D28:D30" si="13">IFERROR(ROUND(((100*B28)/C28),2),0)</f>
        <v>87.06</v>
      </c>
      <c r="E28" s="18">
        <v>1.0</v>
      </c>
      <c r="F28" s="27" t="str">
        <f t="shared" ref="F28:F30" si="14">IF(B28&lt;&gt;"",ROUND((E28/100*D28),2),"")</f>
        <v>0.87</v>
      </c>
      <c r="G28" s="21" t="str">
        <f t="shared" ref="G28:G30" si="15">IF(F28&lt;&gt;"",IF(F28&lt;0.5,1,IF(F28&lt;0.6,2,IF(F28&lt;0.75,3,IF(F28&lt;0.9,4,5)))),"")</f>
        <v>4</v>
      </c>
      <c r="H28" s="21" t="str">
        <f t="shared" ref="H28:H43" si="16">IF(G28&lt;&gt;"",IF(G28&lt;2,"ปรับปรุง",IF(G28&lt;3,"พอใช้",IF(G28&lt;4,"ดี",IF(G28&lt;5,"ดีมาก","ดีเยี่ยม")))),"")</f>
        <v>ดีมาก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3.25" customHeight="1">
      <c r="A29" s="14" t="s">
        <v>34</v>
      </c>
      <c r="B29" s="15">
        <v>175.0</v>
      </c>
      <c r="C29" s="16">
        <v>201.0</v>
      </c>
      <c r="D29" s="17" t="str">
        <f t="shared" si="13"/>
        <v>87.06</v>
      </c>
      <c r="E29" s="18">
        <v>1.0</v>
      </c>
      <c r="F29" s="27" t="str">
        <f t="shared" si="14"/>
        <v>0.87</v>
      </c>
      <c r="G29" s="21" t="str">
        <f t="shared" si="15"/>
        <v>4</v>
      </c>
      <c r="H29" s="21" t="str">
        <f t="shared" si="16"/>
        <v>ดีมาก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3.25" customHeight="1">
      <c r="A30" s="14" t="s">
        <v>35</v>
      </c>
      <c r="B30" s="15">
        <v>176.0</v>
      </c>
      <c r="C30" s="16">
        <v>201.0</v>
      </c>
      <c r="D30" s="17" t="str">
        <f t="shared" si="13"/>
        <v>87.56</v>
      </c>
      <c r="E30" s="18">
        <v>1.0</v>
      </c>
      <c r="F30" s="27" t="str">
        <f t="shared" si="14"/>
        <v>0.88</v>
      </c>
      <c r="G30" s="21" t="str">
        <f t="shared" si="15"/>
        <v>4</v>
      </c>
      <c r="H30" s="21" t="str">
        <f t="shared" si="16"/>
        <v>ดีมาก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3.25" customHeight="1">
      <c r="A31" s="22" t="s">
        <v>36</v>
      </c>
      <c r="B31" s="2"/>
      <c r="C31" s="2"/>
      <c r="D31" s="3"/>
      <c r="E31" s="11">
        <v>5.0</v>
      </c>
      <c r="F31" s="11" t="str">
        <f>ROUND((SUM(F32:F35)),2)</f>
        <v>3.00</v>
      </c>
      <c r="G31" s="23" t="str">
        <f>IF(F31&lt;&gt;"",IF(F31&lt;2.5,1,IF(F31&lt;3,2,IF(F31&lt;3.75,3,IF(F31&lt;4.5,4,5)))),"")</f>
        <v>3</v>
      </c>
      <c r="H31" s="23" t="str">
        <f t="shared" si="16"/>
        <v>ดี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3.25" customHeight="1">
      <c r="A32" s="14" t="s">
        <v>37</v>
      </c>
      <c r="B32" s="35"/>
      <c r="C32" s="35"/>
      <c r="D32" s="36">
        <v>2.0</v>
      </c>
      <c r="E32" s="18">
        <v>1.0</v>
      </c>
      <c r="F32" s="27" t="str">
        <f t="shared" ref="F32:F35" si="17">IF(D32&lt;&gt;"",ROUND((E32/5*D32),2),"")</f>
        <v>0.40</v>
      </c>
      <c r="G32" s="21" t="str">
        <f t="shared" ref="G32:G33" si="18">IF(F32&lt;&gt;"",IF(F32&lt;0.4,1,IF(F32&lt;0.6,2,IF(F32&lt;0.8,3,IF(F32&lt;1,4,5)))),"")</f>
        <v>2</v>
      </c>
      <c r="H32" s="21" t="str">
        <f t="shared" si="16"/>
        <v>พอใช้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3.25" customHeight="1">
      <c r="A33" s="14" t="s">
        <v>38</v>
      </c>
      <c r="B33" s="35"/>
      <c r="C33" s="35"/>
      <c r="D33" s="36">
        <v>4.0</v>
      </c>
      <c r="E33" s="18">
        <v>1.0</v>
      </c>
      <c r="F33" s="27" t="str">
        <f t="shared" si="17"/>
        <v>0.80</v>
      </c>
      <c r="G33" s="21" t="str">
        <f t="shared" si="18"/>
        <v>4</v>
      </c>
      <c r="H33" s="21" t="str">
        <f t="shared" si="16"/>
        <v>ดีมาก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3.25" customHeight="1">
      <c r="A34" s="14" t="s">
        <v>39</v>
      </c>
      <c r="B34" s="35"/>
      <c r="C34" s="35"/>
      <c r="D34" s="36">
        <v>3.0</v>
      </c>
      <c r="E34" s="18">
        <v>2.0</v>
      </c>
      <c r="F34" s="27" t="str">
        <f t="shared" si="17"/>
        <v>1.20</v>
      </c>
      <c r="G34" s="21" t="str">
        <f>IF(F34&lt;&gt;"",IF(F34&lt;0.8,1,IF(F34&lt;1,2,IF(F34&lt;1.6,3,IF(F34&lt;2,4,5)))),"")</f>
        <v>3</v>
      </c>
      <c r="H34" s="21" t="str">
        <f t="shared" si="16"/>
        <v>ดี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3.25" customHeight="1">
      <c r="A35" s="14" t="s">
        <v>40</v>
      </c>
      <c r="B35" s="35"/>
      <c r="C35" s="35"/>
      <c r="D35" s="36">
        <v>3.0</v>
      </c>
      <c r="E35" s="18">
        <v>1.0</v>
      </c>
      <c r="F35" s="27" t="str">
        <f t="shared" si="17"/>
        <v>0.60</v>
      </c>
      <c r="G35" s="21" t="str">
        <f>IF(F35&lt;&gt;"",IF(F35&lt;0.4,1,IF(F35&lt;0.6,2,IF(F35&lt;0.8,3,IF(F35&lt;1,4,5)))),"")</f>
        <v>3</v>
      </c>
      <c r="H35" s="21" t="str">
        <f t="shared" si="16"/>
        <v>ดี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3.25" customHeight="1">
      <c r="A36" s="22" t="s">
        <v>41</v>
      </c>
      <c r="B36" s="2"/>
      <c r="C36" s="2"/>
      <c r="D36" s="3"/>
      <c r="E36" s="30">
        <v>5.0</v>
      </c>
      <c r="F36" s="30" t="str">
        <f>ROUND((SUM(F37:F40)),2)</f>
        <v>4.78</v>
      </c>
      <c r="G36" s="31" t="str">
        <f>IF(F36&lt;&gt;"",IF(F36&lt;2.5,1,IF(F36&lt;3,2,IF(F36&lt;3.75,3,IF(F36&lt;4.5,4,5)))),"")</f>
        <v>5</v>
      </c>
      <c r="H36" s="31" t="str">
        <f t="shared" si="16"/>
        <v>ดีเยี่ยม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3.25" customHeight="1">
      <c r="A37" s="14" t="s">
        <v>42</v>
      </c>
      <c r="B37" s="15">
        <v>182.0</v>
      </c>
      <c r="C37" s="16">
        <v>201.0</v>
      </c>
      <c r="D37" s="17" t="str">
        <f t="shared" ref="D37:D40" si="19">IFERROR(ROUND(((100*B37)/C37),2),0)</f>
        <v>90.55</v>
      </c>
      <c r="E37" s="24">
        <v>2.0</v>
      </c>
      <c r="F37" s="25" t="str">
        <f t="shared" ref="F37:F40" si="20">IF(B37&lt;&gt;"",ROUND((E37/100*D37),2),"")</f>
        <v>1.81</v>
      </c>
      <c r="G37" s="26" t="str">
        <f>IF(F37&lt;&gt;"",IF(F37&lt;1,1,IF(F37&lt;1.2,2,IF(F37&lt;1.5,3,IF(F37&lt;1.8,4,5)))),"")</f>
        <v>5</v>
      </c>
      <c r="H37" s="26" t="str">
        <f t="shared" si="16"/>
        <v>ดีเยี่ยม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3.25" customHeight="1">
      <c r="A38" s="14" t="s">
        <v>43</v>
      </c>
      <c r="B38" s="15">
        <v>197.0</v>
      </c>
      <c r="C38" s="16">
        <v>201.0</v>
      </c>
      <c r="D38" s="17" t="str">
        <f t="shared" si="19"/>
        <v>98.01</v>
      </c>
      <c r="E38" s="18">
        <v>1.0</v>
      </c>
      <c r="F38" s="25" t="str">
        <f t="shared" si="20"/>
        <v>0.98</v>
      </c>
      <c r="G38" s="26" t="str">
        <f t="shared" ref="G38:G40" si="21">IF(F38&lt;&gt;"",IF(F38&lt;0.5,1,IF(F38&lt;0.6,2,IF(F38&lt;0.75,3,IF(F38&lt;0.9,4,5)))),"")</f>
        <v>5</v>
      </c>
      <c r="H38" s="26" t="str">
        <f t="shared" si="16"/>
        <v>ดีเยี่ยม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3.25" customHeight="1">
      <c r="A39" s="14" t="s">
        <v>44</v>
      </c>
      <c r="B39" s="15">
        <v>201.0</v>
      </c>
      <c r="C39" s="16">
        <v>201.0</v>
      </c>
      <c r="D39" s="17" t="str">
        <f t="shared" si="19"/>
        <v>100.00</v>
      </c>
      <c r="E39" s="18">
        <v>1.0</v>
      </c>
      <c r="F39" s="25" t="str">
        <f t="shared" si="20"/>
        <v>1.00</v>
      </c>
      <c r="G39" s="26" t="str">
        <f t="shared" si="21"/>
        <v>5</v>
      </c>
      <c r="H39" s="26" t="str">
        <f t="shared" si="16"/>
        <v>ดีเยี่ยม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3.25" customHeight="1">
      <c r="A40" s="14" t="s">
        <v>45</v>
      </c>
      <c r="B40" s="15">
        <v>198.0</v>
      </c>
      <c r="C40" s="16">
        <v>201.0</v>
      </c>
      <c r="D40" s="17" t="str">
        <f t="shared" si="19"/>
        <v>98.51</v>
      </c>
      <c r="E40" s="18">
        <v>1.0</v>
      </c>
      <c r="F40" s="25" t="str">
        <f t="shared" si="20"/>
        <v>0.99</v>
      </c>
      <c r="G40" s="26" t="str">
        <f t="shared" si="21"/>
        <v>5</v>
      </c>
      <c r="H40" s="26" t="str">
        <f t="shared" si="16"/>
        <v>ดีเยี่ยม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3.25" customHeight="1">
      <c r="A41" s="37" t="s">
        <v>46</v>
      </c>
      <c r="B41" s="2"/>
      <c r="C41" s="2"/>
      <c r="D41" s="3"/>
      <c r="E41" s="38">
        <v>50.0</v>
      </c>
      <c r="F41" s="38" t="str">
        <f>ROUND((SUM(F42,F59,F70,F75,F86,F94)),2)</f>
        <v>45.58</v>
      </c>
      <c r="G41" s="39" t="str">
        <f>IF(F41&lt;&gt;"",IF(F41&lt;25,1,IF(F41&lt;30,2,IF(F41&lt;37.5,3,IF(F41&lt;45,4,5)))),"")</f>
        <v>5</v>
      </c>
      <c r="H41" s="39" t="str">
        <f t="shared" si="16"/>
        <v>ดีเยี่ยม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3.25" customHeight="1">
      <c r="A42" s="40" t="s">
        <v>47</v>
      </c>
      <c r="B42" s="2"/>
      <c r="C42" s="2"/>
      <c r="D42" s="3"/>
      <c r="E42" s="41">
        <v>10.0</v>
      </c>
      <c r="F42" s="41" t="str">
        <f>ROUND((SUM(F43:F58)),2)</f>
        <v>8.98</v>
      </c>
      <c r="G42" s="42" t="str">
        <f>IF(F42&lt;&gt;"",IF(F42&lt;5,1,IF(F42&lt;6,2,IF(F42&lt;7.5,3,IF(F42&lt;9,4,5)))),"")</f>
        <v>4</v>
      </c>
      <c r="H42" s="42" t="str">
        <f t="shared" si="16"/>
        <v>ดีมาก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3.25" customHeight="1">
      <c r="A43" s="14" t="s">
        <v>48</v>
      </c>
      <c r="B43" s="15">
        <v>19.0</v>
      </c>
      <c r="C43" s="16">
        <v>19.0</v>
      </c>
      <c r="D43" s="17" t="str">
        <f>IFERROR(ROUND(((100*B43)/C43),2),0)</f>
        <v>100.00</v>
      </c>
      <c r="E43" s="18">
        <v>1.0</v>
      </c>
      <c r="F43" s="25" t="str">
        <f>IF(B43&lt;&gt;"",ROUND((E43/100*D43),2),"")</f>
        <v>1.00</v>
      </c>
      <c r="G43" s="26" t="str">
        <f>IF(F43&lt;&gt;"",IF(F43&lt;0.5,1,IF(F43&lt;0.6,2,IF(F43&lt;0.75,3,IF(F43&lt;0.9,4,5)))),"")</f>
        <v>5</v>
      </c>
      <c r="H43" s="26" t="str">
        <f t="shared" si="16"/>
        <v>ดีเยี่ยม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3.25" customHeight="1">
      <c r="A44" s="14" t="s">
        <v>49</v>
      </c>
      <c r="B44" s="32"/>
      <c r="C44" s="32"/>
      <c r="D44" s="43"/>
      <c r="E44" s="29"/>
      <c r="F44" s="27"/>
      <c r="G44" s="34"/>
      <c r="H44" s="3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3.25" customHeight="1">
      <c r="A45" s="14" t="s">
        <v>50</v>
      </c>
      <c r="B45" s="15">
        <v>17.0</v>
      </c>
      <c r="C45" s="16">
        <v>19.0</v>
      </c>
      <c r="D45" s="17" t="str">
        <f>IFERROR(ROUND(((100*B45)/C45),2),0)</f>
        <v>89.47</v>
      </c>
      <c r="E45" s="18">
        <v>1.0</v>
      </c>
      <c r="F45" s="25" t="str">
        <f>IF(B45&lt;&gt;"",ROUND((E45/100*D45),2),"")</f>
        <v>0.89</v>
      </c>
      <c r="G45" s="26" t="str">
        <f>IF(F45&lt;&gt;"",IF(F45&lt;0.5,1,IF(F45&lt;0.6,2,IF(F45&lt;0.75,3,IF(F45&lt;0.9,4,5)))),"")</f>
        <v>4</v>
      </c>
      <c r="H45" s="26" t="str">
        <f>IF(G45&lt;&gt;"",IF(G45&lt;2,"ปรับปรุง",IF(G45&lt;3,"พอใช้",IF(G45&lt;4,"ดี",IF(G45&lt;5,"ดีมาก","ดีเยี่ยม")))),"")</f>
        <v>ดีมาก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3.25" customHeight="1">
      <c r="A46" s="14" t="s">
        <v>51</v>
      </c>
      <c r="B46" s="32"/>
      <c r="C46" s="32"/>
      <c r="D46" s="43"/>
      <c r="E46" s="29"/>
      <c r="F46" s="27"/>
      <c r="G46" s="34"/>
      <c r="H46" s="3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3.25" customHeight="1">
      <c r="A47" s="14" t="s">
        <v>52</v>
      </c>
      <c r="B47" s="15">
        <v>16.0</v>
      </c>
      <c r="C47" s="16">
        <v>19.0</v>
      </c>
      <c r="D47" s="17" t="str">
        <f>IFERROR(ROUND(((100*B47)/C47),2),0)</f>
        <v>84.21</v>
      </c>
      <c r="E47" s="18">
        <v>2.0</v>
      </c>
      <c r="F47" s="25" t="str">
        <f>IF(B47&lt;&gt;"",ROUND((E47/100*D47),2),"")</f>
        <v>1.68</v>
      </c>
      <c r="G47" s="26" t="str">
        <f>IF(F47&lt;&gt;"",IF(F47&lt;1,1,IF(F47&lt;1.2,2,IF(F47&lt;1.5,3,IF(F47&lt;1.8,4,5)))),"")</f>
        <v>4</v>
      </c>
      <c r="H47" s="26" t="str">
        <f>IF(G47&lt;&gt;"",IF(G47&lt;2,"ปรับปรุง",IF(G47&lt;3,"พอใช้",IF(G47&lt;4,"ดี",IF(G47&lt;5,"ดีมาก","ดีเยี่ยม")))),"")</f>
        <v>ดีมาก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3.25" customHeight="1">
      <c r="A48" s="14" t="s">
        <v>53</v>
      </c>
      <c r="B48" s="32"/>
      <c r="C48" s="32"/>
      <c r="D48" s="43"/>
      <c r="E48" s="29"/>
      <c r="F48" s="27"/>
      <c r="G48" s="34"/>
      <c r="H48" s="3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3.25" customHeight="1">
      <c r="A49" s="14" t="s">
        <v>54</v>
      </c>
      <c r="B49" s="15">
        <v>19.0</v>
      </c>
      <c r="C49" s="16">
        <v>19.0</v>
      </c>
      <c r="D49" s="17" t="str">
        <f>IFERROR(ROUND(((100*B49)/C49),2),0)</f>
        <v>100.00</v>
      </c>
      <c r="E49" s="18">
        <v>1.0</v>
      </c>
      <c r="F49" s="25" t="str">
        <f>IF(B49&lt;&gt;"",ROUND((E49/100*D49),2),"")</f>
        <v>1.00</v>
      </c>
      <c r="G49" s="26" t="str">
        <f>IF(F49&lt;&gt;"",IF(F49&lt;0.5,1,IF(F49&lt;0.6,2,IF(F49&lt;0.75,3,IF(F49&lt;0.9,4,5)))),"")</f>
        <v>5</v>
      </c>
      <c r="H49" s="26" t="str">
        <f>IF(G49&lt;&gt;"",IF(G49&lt;2,"ปรับปรุง",IF(G49&lt;3,"พอใช้",IF(G49&lt;4,"ดี",IF(G49&lt;5,"ดีมาก","ดีเยี่ยม")))),"")</f>
        <v>ดีเยี่ยม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3.25" customHeight="1">
      <c r="A50" s="14" t="s">
        <v>55</v>
      </c>
      <c r="B50" s="32"/>
      <c r="C50" s="32"/>
      <c r="D50" s="43"/>
      <c r="E50" s="29"/>
      <c r="F50" s="27"/>
      <c r="G50" s="34"/>
      <c r="H50" s="3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3.25" customHeight="1">
      <c r="A51" s="14" t="s">
        <v>56</v>
      </c>
      <c r="B51" s="15">
        <v>17.0</v>
      </c>
      <c r="C51" s="16">
        <v>19.0</v>
      </c>
      <c r="D51" s="17" t="str">
        <f>IFERROR(ROUND(((100*B51)/C51),2),0)</f>
        <v>89.47</v>
      </c>
      <c r="E51" s="18">
        <v>1.0</v>
      </c>
      <c r="F51" s="25" t="str">
        <f>IF(B51&lt;&gt;"",ROUND((E51/100*D51),2),"")</f>
        <v>0.89</v>
      </c>
      <c r="G51" s="26" t="str">
        <f>IF(F51&lt;&gt;"",IF(F51&lt;0.5,1,IF(F51&lt;0.6,2,IF(F51&lt;0.75,3,IF(F51&lt;0.9,4,5)))),"")</f>
        <v>4</v>
      </c>
      <c r="H51" s="26" t="str">
        <f>IF(G51&lt;&gt;"",IF(G51&lt;2,"ปรับปรุง",IF(G51&lt;3,"พอใช้",IF(G51&lt;4,"ดี",IF(G51&lt;5,"ดีมาก","ดีเยี่ยม")))),"")</f>
        <v>ดีมาก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3.25" customHeight="1">
      <c r="A52" s="14" t="s">
        <v>57</v>
      </c>
      <c r="B52" s="32"/>
      <c r="C52" s="32"/>
      <c r="D52" s="43"/>
      <c r="E52" s="29"/>
      <c r="F52" s="27"/>
      <c r="G52" s="34"/>
      <c r="H52" s="3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3.25" customHeight="1">
      <c r="A53" s="14" t="s">
        <v>58</v>
      </c>
      <c r="B53" s="15">
        <v>17.0</v>
      </c>
      <c r="C53" s="16">
        <v>19.0</v>
      </c>
      <c r="D53" s="17" t="str">
        <f>IFERROR(ROUND(((100*B53)/C53),2),0)</f>
        <v>89.47</v>
      </c>
      <c r="E53" s="18">
        <v>1.0</v>
      </c>
      <c r="F53" s="25" t="str">
        <f>IF(B53&lt;&gt;"",ROUND((E53/100*D53),2),"")</f>
        <v>0.89</v>
      </c>
      <c r="G53" s="26" t="str">
        <f>IF(F53&lt;&gt;"",IF(F53&lt;0.5,1,IF(F53&lt;0.6,2,IF(F53&lt;0.75,3,IF(F53&lt;0.9,4,5)))),"")</f>
        <v>4</v>
      </c>
      <c r="H53" s="26" t="str">
        <f>IF(G53&lt;&gt;"",IF(G53&lt;2,"ปรับปรุง",IF(G53&lt;3,"พอใช้",IF(G53&lt;4,"ดี",IF(G53&lt;5,"ดีมาก","ดีเยี่ยม")))),"")</f>
        <v>ดีมาก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3.25" customHeight="1">
      <c r="A54" s="14" t="s">
        <v>59</v>
      </c>
      <c r="B54" s="32"/>
      <c r="C54" s="32"/>
      <c r="D54" s="43"/>
      <c r="E54" s="29"/>
      <c r="F54" s="27"/>
      <c r="G54" s="34"/>
      <c r="H54" s="3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3.25" customHeight="1">
      <c r="A55" s="14" t="s">
        <v>60</v>
      </c>
      <c r="B55" s="15">
        <v>14.0</v>
      </c>
      <c r="C55" s="16">
        <v>19.0</v>
      </c>
      <c r="D55" s="17" t="str">
        <f>IFERROR(ROUND(((100*B55)/C55),2),0)</f>
        <v>73.68</v>
      </c>
      <c r="E55" s="18">
        <v>1.0</v>
      </c>
      <c r="F55" s="25" t="str">
        <f>IF(B55&lt;&gt;"",ROUND((E55/100*D55),2),"")</f>
        <v>0.74</v>
      </c>
      <c r="G55" s="26" t="str">
        <f>IF(F55&lt;&gt;"",IF(F55&lt;0.5,1,IF(F55&lt;0.6,2,IF(F55&lt;0.75,3,IF(F55&lt;0.9,4,5)))),"")</f>
        <v>3</v>
      </c>
      <c r="H55" s="26" t="str">
        <f>IF(G55&lt;&gt;"",IF(G55&lt;2,"ปรับปรุง",IF(G55&lt;3,"พอใช้",IF(G55&lt;4,"ดี",IF(G55&lt;5,"ดีมาก","ดีเยี่ยม")))),"")</f>
        <v>ดี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3.25" customHeight="1">
      <c r="A56" s="14" t="s">
        <v>61</v>
      </c>
      <c r="B56" s="44"/>
      <c r="C56" s="44"/>
      <c r="D56" s="43"/>
      <c r="E56" s="29"/>
      <c r="F56" s="27"/>
      <c r="G56" s="34"/>
      <c r="H56" s="3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0" customHeight="1">
      <c r="A57" s="14" t="s">
        <v>62</v>
      </c>
      <c r="B57" s="15">
        <v>19.0</v>
      </c>
      <c r="C57" s="16">
        <v>19.0</v>
      </c>
      <c r="D57" s="17" t="str">
        <f t="shared" ref="D57:D58" si="22">IFERROR(ROUND(((100*B57)/C57),2),0)</f>
        <v>100.00</v>
      </c>
      <c r="E57" s="18">
        <v>1.0</v>
      </c>
      <c r="F57" s="25" t="str">
        <f t="shared" ref="F57:F58" si="23">IF(B57&lt;&gt;"",ROUND((E57/100*D57),2),"")</f>
        <v>1.00</v>
      </c>
      <c r="G57" s="26" t="str">
        <f t="shared" ref="G57:G58" si="24">IF(F57&lt;&gt;"",IF(F57&lt;0.5,1,IF(F57&lt;0.6,2,IF(F57&lt;0.75,3,IF(F57&lt;0.9,4,5)))),"")</f>
        <v>5</v>
      </c>
      <c r="H57" s="26" t="str">
        <f t="shared" ref="H57:H61" si="25">IF(G57&lt;&gt;"",IF(G57&lt;2,"ปรับปรุง",IF(G57&lt;3,"พอใช้",IF(G57&lt;4,"ดี",IF(G57&lt;5,"ดีมาก","ดีเยี่ยม")))),"")</f>
        <v>ดีเยี่ยม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1.75" customHeight="1">
      <c r="A58" s="14" t="s">
        <v>63</v>
      </c>
      <c r="B58" s="15">
        <v>17.0</v>
      </c>
      <c r="C58" s="16">
        <v>19.0</v>
      </c>
      <c r="D58" s="17" t="str">
        <f t="shared" si="22"/>
        <v>89.47</v>
      </c>
      <c r="E58" s="18">
        <v>1.0</v>
      </c>
      <c r="F58" s="25" t="str">
        <f t="shared" si="23"/>
        <v>0.89</v>
      </c>
      <c r="G58" s="26" t="str">
        <f t="shared" si="24"/>
        <v>4</v>
      </c>
      <c r="H58" s="26" t="str">
        <f t="shared" si="25"/>
        <v>ดีมาก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3.25" customHeight="1">
      <c r="A59" s="40" t="s">
        <v>64</v>
      </c>
      <c r="B59" s="2"/>
      <c r="C59" s="2"/>
      <c r="D59" s="3"/>
      <c r="E59" s="41">
        <v>10.0</v>
      </c>
      <c r="F59" s="41" t="str">
        <f>ROUND((SUM(F60:F69)),2)</f>
        <v>10.00</v>
      </c>
      <c r="G59" s="42" t="str">
        <f>IF(F59&lt;&gt;"",IF(F59&lt;5,1,IF(F59&lt;6,2,IF(F59&lt;7.5,3,IF(F59&lt;9,4,5)))),"")</f>
        <v>5</v>
      </c>
      <c r="H59" s="42" t="str">
        <f t="shared" si="25"/>
        <v>ดีเยี่ยม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3.25" customHeight="1">
      <c r="A60" s="14" t="s">
        <v>65</v>
      </c>
      <c r="B60" s="45"/>
      <c r="C60" s="45"/>
      <c r="D60" s="46">
        <v>5.0</v>
      </c>
      <c r="E60" s="24">
        <v>1.0</v>
      </c>
      <c r="F60" s="27" t="str">
        <f t="shared" ref="F60:F61" si="26">IF(D60&lt;&gt;"",ROUND((E60/5*D60),2),"")</f>
        <v>1.00</v>
      </c>
      <c r="G60" s="21" t="str">
        <f>IF(F60&lt;&gt;"",IF(F60&lt;0.4,1,IF(F60&lt;0.6,2,IF(F60&lt;0.8,3,IF(F60&lt;1,4,5)))),"")</f>
        <v>5</v>
      </c>
      <c r="H60" s="21" t="str">
        <f t="shared" si="25"/>
        <v>ดีเยี่ยม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3.25" customHeight="1">
      <c r="A61" s="14" t="s">
        <v>66</v>
      </c>
      <c r="B61" s="45"/>
      <c r="C61" s="45"/>
      <c r="D61" s="46">
        <v>5.0</v>
      </c>
      <c r="E61" s="24">
        <v>2.0</v>
      </c>
      <c r="F61" s="27" t="str">
        <f t="shared" si="26"/>
        <v>2.00</v>
      </c>
      <c r="G61" s="21" t="str">
        <f>IF(F61&lt;&gt;"",IF(F61&lt;0.8,1,IF(F61&lt;1,2,IF(F61&lt;1.6,3,IF(F61&lt;2,4,5)))),"")</f>
        <v>5</v>
      </c>
      <c r="H61" s="21" t="str">
        <f t="shared" si="25"/>
        <v>ดีเยี่ยม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3.25" customHeight="1">
      <c r="A62" s="14" t="s">
        <v>67</v>
      </c>
      <c r="B62" s="45"/>
      <c r="C62" s="45"/>
      <c r="D62" s="47"/>
      <c r="E62" s="48"/>
      <c r="F62" s="49"/>
      <c r="G62" s="50"/>
      <c r="H62" s="5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3.25" customHeight="1">
      <c r="A63" s="14" t="s">
        <v>68</v>
      </c>
      <c r="B63" s="45"/>
      <c r="C63" s="45"/>
      <c r="D63" s="46">
        <v>5.0</v>
      </c>
      <c r="E63" s="24">
        <v>2.0</v>
      </c>
      <c r="F63" s="27" t="str">
        <f>IF(D63&lt;&gt;"",ROUND((E63/5*D63),2),"")</f>
        <v>2.00</v>
      </c>
      <c r="G63" s="21" t="str">
        <f>IF(F63&lt;&gt;"",IF(F63&lt;0.8,1,IF(F63&lt;1,2,IF(F63&lt;1.6,3,IF(F63&lt;2,4,5)))),"")</f>
        <v>5</v>
      </c>
      <c r="H63" s="21" t="str">
        <f>IF(G63&lt;&gt;"",IF(G63&lt;2,"ปรับปรุง",IF(G63&lt;3,"พอใช้",IF(G63&lt;4,"ดี",IF(G63&lt;5,"ดีมาก","ดีเยี่ยม")))),"")</f>
        <v>ดีเยี่ยม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3.25" customHeight="1">
      <c r="A64" s="14" t="s">
        <v>69</v>
      </c>
      <c r="B64" s="45"/>
      <c r="C64" s="45"/>
      <c r="D64" s="47"/>
      <c r="E64" s="51"/>
      <c r="F64" s="49"/>
      <c r="G64" s="50"/>
      <c r="H64" s="50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3.25" customHeight="1">
      <c r="A65" s="14" t="s">
        <v>70</v>
      </c>
      <c r="B65" s="45"/>
      <c r="C65" s="45"/>
      <c r="D65" s="46">
        <v>5.0</v>
      </c>
      <c r="E65" s="24">
        <v>2.0</v>
      </c>
      <c r="F65" s="27" t="str">
        <f>IF(D65&lt;&gt;"",ROUND((E65/5*D65),2),"")</f>
        <v>2.00</v>
      </c>
      <c r="G65" s="21" t="str">
        <f>IF(F65&lt;&gt;"",IF(F65&lt;0.8,1,IF(F65&lt;1,2,IF(F65&lt;1.6,3,IF(F65&lt;2,4,5)))),"")</f>
        <v>5</v>
      </c>
      <c r="H65" s="21" t="str">
        <f>IF(G65&lt;&gt;"",IF(G65&lt;2,"ปรับปรุง",IF(G65&lt;3,"พอใช้",IF(G65&lt;4,"ดี",IF(G65&lt;5,"ดีมาก","ดีเยี่ยม")))),"")</f>
        <v>ดีเยี่ยม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3.25" customHeight="1">
      <c r="A66" s="14" t="s">
        <v>71</v>
      </c>
      <c r="B66" s="45"/>
      <c r="C66" s="45"/>
      <c r="D66" s="47"/>
      <c r="E66" s="51"/>
      <c r="F66" s="49"/>
      <c r="G66" s="50"/>
      <c r="H66" s="50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3.25" customHeight="1">
      <c r="A67" s="14" t="s">
        <v>72</v>
      </c>
      <c r="B67" s="45"/>
      <c r="C67" s="45"/>
      <c r="D67" s="46">
        <v>5.0</v>
      </c>
      <c r="E67" s="24">
        <v>1.0</v>
      </c>
      <c r="F67" s="27" t="str">
        <f t="shared" ref="F67:F68" si="27">IF(D67&lt;&gt;"",ROUND((E67/5*D67),2),"")</f>
        <v>1.00</v>
      </c>
      <c r="G67" s="21" t="str">
        <f>IF(F67&lt;&gt;"",IF(F67&lt;0.4,1,IF(F67&lt;0.6,2,IF(F67&lt;0.8,3,IF(F67&lt;1,4,5)))),"")</f>
        <v>5</v>
      </c>
      <c r="H67" s="21" t="str">
        <f t="shared" ref="H67:H68" si="28">IF(G67&lt;&gt;"",IF(G67&lt;2,"ปรับปรุง",IF(G67&lt;3,"พอใช้",IF(G67&lt;4,"ดี",IF(G67&lt;5,"ดีมาก","ดีเยี่ยม")))),"")</f>
        <v>ดีเยี่ยม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3.25" customHeight="1">
      <c r="A68" s="14" t="s">
        <v>73</v>
      </c>
      <c r="B68" s="45"/>
      <c r="C68" s="45"/>
      <c r="D68" s="46">
        <v>5.0</v>
      </c>
      <c r="E68" s="24">
        <v>2.0</v>
      </c>
      <c r="F68" s="27" t="str">
        <f t="shared" si="27"/>
        <v>2.00</v>
      </c>
      <c r="G68" s="21" t="str">
        <f>IF(F68&lt;&gt;"",IF(F68&lt;0.8,1,IF(F68&lt;1,2,IF(F68&lt;1.6,3,IF(F68&lt;2,4,5)))),"")</f>
        <v>5</v>
      </c>
      <c r="H68" s="21" t="str">
        <f t="shared" si="28"/>
        <v>ดีเยี่ยม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3.25" customHeight="1">
      <c r="A69" s="14" t="s">
        <v>74</v>
      </c>
      <c r="B69" s="45"/>
      <c r="C69" s="45"/>
      <c r="D69" s="52"/>
      <c r="E69" s="51"/>
      <c r="F69" s="49"/>
      <c r="G69" s="50"/>
      <c r="H69" s="50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3.25" customHeight="1">
      <c r="A70" s="40" t="s">
        <v>75</v>
      </c>
      <c r="B70" s="2"/>
      <c r="C70" s="2"/>
      <c r="D70" s="3"/>
      <c r="E70" s="53">
        <v>5.0</v>
      </c>
      <c r="F70" s="53" t="str">
        <f>ROUND((SUM(F71:F74)),2)</f>
        <v>5.00</v>
      </c>
      <c r="G70" s="54" t="str">
        <f>IF(F70&lt;&gt;"",IF(F70&lt;2.5,1,IF(F70&lt;3,2,IF(F70&lt;3.75,3,IF(F70&lt;4.5,4,5)))),"")</f>
        <v>5</v>
      </c>
      <c r="H70" s="54" t="str">
        <f t="shared" ref="H70:H72" si="29">IF(G70&lt;&gt;"",IF(G70&lt;2,"ปรับปรุง",IF(G70&lt;3,"พอใช้",IF(G70&lt;4,"ดี",IF(G70&lt;5,"ดีมาก","ดีเยี่ยม")))),"")</f>
        <v>ดีเยี่ยม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3.25" customHeight="1">
      <c r="A71" s="14" t="s">
        <v>76</v>
      </c>
      <c r="B71" s="45"/>
      <c r="C71" s="45"/>
      <c r="D71" s="46">
        <v>5.0</v>
      </c>
      <c r="E71" s="24">
        <v>2.0</v>
      </c>
      <c r="F71" s="27" t="str">
        <f t="shared" ref="F71:F72" si="30">IF(D71&lt;&gt;"",ROUND((E71/5*D71),2),"")</f>
        <v>2.00</v>
      </c>
      <c r="G71" s="21" t="str">
        <f>IF(F71&lt;&gt;"",IF(F71&lt;0.8,1,IF(F71&lt;1,2,IF(F71&lt;1.6,3,IF(F71&lt;2,4,5)))),"")</f>
        <v>5</v>
      </c>
      <c r="H71" s="21" t="str">
        <f t="shared" si="29"/>
        <v>ดีเยี่ยม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3.25" customHeight="1">
      <c r="A72" s="14" t="s">
        <v>77</v>
      </c>
      <c r="B72" s="45"/>
      <c r="C72" s="45"/>
      <c r="D72" s="46">
        <v>5.0</v>
      </c>
      <c r="E72" s="24">
        <v>1.0</v>
      </c>
      <c r="F72" s="27" t="str">
        <f t="shared" si="30"/>
        <v>1.00</v>
      </c>
      <c r="G72" s="21" t="str">
        <f>IF(F72&lt;&gt;"",IF(F72&lt;0.4,1,IF(F72&lt;0.6,2,IF(F72&lt;0.8,3,IF(F72&lt;1,4,5)))),"")</f>
        <v>5</v>
      </c>
      <c r="H72" s="21" t="str">
        <f t="shared" si="29"/>
        <v>ดีเยี่ยม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3.25" customHeight="1">
      <c r="A73" s="14" t="s">
        <v>78</v>
      </c>
      <c r="B73" s="45"/>
      <c r="C73" s="45"/>
      <c r="D73" s="47"/>
      <c r="E73" s="48"/>
      <c r="F73" s="49"/>
      <c r="G73" s="50"/>
      <c r="H73" s="5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3.25" customHeight="1">
      <c r="A74" s="14" t="s">
        <v>79</v>
      </c>
      <c r="B74" s="45"/>
      <c r="C74" s="45"/>
      <c r="D74" s="46">
        <v>5.0</v>
      </c>
      <c r="E74" s="24">
        <v>2.0</v>
      </c>
      <c r="F74" s="27" t="str">
        <f>IF(D74&lt;&gt;"",ROUND((E74/5*D74),2),"")</f>
        <v>2.00</v>
      </c>
      <c r="G74" s="21" t="str">
        <f>IF(F74&lt;&gt;"",IF(F74&lt;0.8,1,IF(F74&lt;1,2,IF(F74&lt;1.6,3,IF(F74&lt;2,4,5)))),"")</f>
        <v>5</v>
      </c>
      <c r="H74" s="21" t="str">
        <f t="shared" ref="H74:H77" si="31">IF(G74&lt;&gt;"",IF(G74&lt;2,"ปรับปรุง",IF(G74&lt;3,"พอใช้",IF(G74&lt;4,"ดี",IF(G74&lt;5,"ดีมาก","ดีเยี่ยม")))),"")</f>
        <v>ดีเยี่ยม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3.25" customHeight="1">
      <c r="A75" s="40" t="s">
        <v>80</v>
      </c>
      <c r="B75" s="2"/>
      <c r="C75" s="2"/>
      <c r="D75" s="3"/>
      <c r="E75" s="41">
        <v>10.0</v>
      </c>
      <c r="F75" s="41" t="str">
        <f>ROUND((SUM(F76:F85)),2)</f>
        <v>8.60</v>
      </c>
      <c r="G75" s="42" t="str">
        <f>IF(F75&lt;&gt;"",IF(F75&lt;5,1,IF(F75&lt;6,2,IF(F75&lt;7.5,3,IF(F75&lt;9,4,5)))),"")</f>
        <v>4</v>
      </c>
      <c r="H75" s="42" t="str">
        <f t="shared" si="31"/>
        <v>ดีมาก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3.25" customHeight="1">
      <c r="A76" s="14" t="s">
        <v>81</v>
      </c>
      <c r="B76" s="45"/>
      <c r="C76" s="45"/>
      <c r="D76" s="46">
        <v>4.0</v>
      </c>
      <c r="E76" s="24">
        <v>2.0</v>
      </c>
      <c r="F76" s="27" t="str">
        <f t="shared" ref="F76:F77" si="32">IF(D76&lt;&gt;"",ROUND((E76/5*D76),2),"")</f>
        <v>1.60</v>
      </c>
      <c r="G76" s="21" t="str">
        <f t="shared" ref="G76:G77" si="33">IF(F76&lt;&gt;"",IF(F76&lt;0.8,1,IF(F76&lt;1,2,IF(F76&lt;1.6,3,IF(F76&lt;2,4,5)))),"")</f>
        <v>4</v>
      </c>
      <c r="H76" s="21" t="str">
        <f t="shared" si="31"/>
        <v>ดีมาก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3.25" customHeight="1">
      <c r="A77" s="14" t="s">
        <v>82</v>
      </c>
      <c r="B77" s="45"/>
      <c r="C77" s="45"/>
      <c r="D77" s="46">
        <v>4.0</v>
      </c>
      <c r="E77" s="24">
        <v>2.0</v>
      </c>
      <c r="F77" s="27" t="str">
        <f t="shared" si="32"/>
        <v>1.60</v>
      </c>
      <c r="G77" s="21" t="str">
        <f t="shared" si="33"/>
        <v>4</v>
      </c>
      <c r="H77" s="21" t="str">
        <f t="shared" si="31"/>
        <v>ดีมาก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3.25" customHeight="1">
      <c r="A78" s="14" t="s">
        <v>83</v>
      </c>
      <c r="B78" s="45"/>
      <c r="C78" s="45"/>
      <c r="D78" s="47"/>
      <c r="E78" s="51"/>
      <c r="F78" s="49"/>
      <c r="G78" s="50"/>
      <c r="H78" s="5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3.25" customHeight="1">
      <c r="A79" s="14" t="s">
        <v>84</v>
      </c>
      <c r="B79" s="45"/>
      <c r="C79" s="45"/>
      <c r="D79" s="46">
        <v>5.0</v>
      </c>
      <c r="E79" s="24">
        <v>1.0</v>
      </c>
      <c r="F79" s="27" t="str">
        <f>IF(D79&lt;&gt;"",ROUND((E79/5*D79),2),"")</f>
        <v>1.00</v>
      </c>
      <c r="G79" s="21" t="str">
        <f>IF(F79&lt;&gt;"",IF(F79&lt;0.4,1,IF(F79&lt;0.6,2,IF(F79&lt;0.8,3,IF(F79&lt;1,4,5)))),"")</f>
        <v>5</v>
      </c>
      <c r="H79" s="21" t="str">
        <f>IF(G79&lt;&gt;"",IF(G79&lt;2,"ปรับปรุง",IF(G79&lt;3,"พอใช้",IF(G79&lt;4,"ดี",IF(G79&lt;5,"ดีมาก","ดีเยี่ยม")))),"")</f>
        <v>ดีเยี่ยม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3.25" customHeight="1">
      <c r="A80" s="14" t="s">
        <v>85</v>
      </c>
      <c r="B80" s="45"/>
      <c r="C80" s="45"/>
      <c r="D80" s="47"/>
      <c r="E80" s="48"/>
      <c r="F80" s="49"/>
      <c r="G80" s="50"/>
      <c r="H80" s="5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3.25" customHeight="1">
      <c r="A81" s="14" t="s">
        <v>86</v>
      </c>
      <c r="B81" s="45"/>
      <c r="C81" s="45"/>
      <c r="D81" s="46">
        <v>4.0</v>
      </c>
      <c r="E81" s="24">
        <v>1.0</v>
      </c>
      <c r="F81" s="27" t="str">
        <f>IF(D81&lt;&gt;"",ROUND((E81/5*D81),2),"")</f>
        <v>0.80</v>
      </c>
      <c r="G81" s="21" t="str">
        <f>IF(F81&lt;&gt;"",IF(F81&lt;0.4,1,IF(F81&lt;0.6,2,IF(F81&lt;0.8,3,IF(F81&lt;1,4,5)))),"")</f>
        <v>4</v>
      </c>
      <c r="H81" s="21" t="str">
        <f>IF(G81&lt;&gt;"",IF(G81&lt;2,"ปรับปรุง",IF(G81&lt;3,"พอใช้",IF(G81&lt;4,"ดี",IF(G81&lt;5,"ดีมาก","ดีเยี่ยม")))),"")</f>
        <v>ดีมาก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3.25" customHeight="1">
      <c r="A82" s="14" t="s">
        <v>87</v>
      </c>
      <c r="B82" s="45"/>
      <c r="C82" s="45"/>
      <c r="D82" s="47"/>
      <c r="E82" s="51"/>
      <c r="F82" s="49"/>
      <c r="G82" s="50"/>
      <c r="H82" s="5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3.25" customHeight="1">
      <c r="A83" s="14" t="s">
        <v>88</v>
      </c>
      <c r="B83" s="45"/>
      <c r="C83" s="45"/>
      <c r="D83" s="46">
        <v>4.0</v>
      </c>
      <c r="E83" s="24">
        <v>2.0</v>
      </c>
      <c r="F83" s="27" t="str">
        <f>IF(D83&lt;&gt;"",ROUND((E83/5*D83),2),"")</f>
        <v>1.60</v>
      </c>
      <c r="G83" s="21" t="str">
        <f>IF(F83&lt;&gt;"",IF(F83&lt;0.8,1,IF(F83&lt;1,2,IF(F83&lt;1.6,3,IF(F83&lt;2,4,5)))),"")</f>
        <v>4</v>
      </c>
      <c r="H83" s="21" t="str">
        <f>IF(G83&lt;&gt;"",IF(G83&lt;2,"ปรับปรุง",IF(G83&lt;3,"พอใช้",IF(G83&lt;4,"ดี",IF(G83&lt;5,"ดีมาก","ดีเยี่ยม")))),"")</f>
        <v>ดีมาก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3.25" customHeight="1">
      <c r="A84" s="14" t="s">
        <v>89</v>
      </c>
      <c r="B84" s="45"/>
      <c r="C84" s="45"/>
      <c r="D84" s="47"/>
      <c r="E84" s="51"/>
      <c r="F84" s="49"/>
      <c r="G84" s="50"/>
      <c r="H84" s="5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3.25" customHeight="1">
      <c r="A85" s="14" t="s">
        <v>90</v>
      </c>
      <c r="B85" s="45"/>
      <c r="C85" s="45"/>
      <c r="D85" s="46">
        <v>5.0</v>
      </c>
      <c r="E85" s="24">
        <v>2.0</v>
      </c>
      <c r="F85" s="27" t="str">
        <f>IF(D85&lt;&gt;"",ROUND((E85/5*D85),2),"")</f>
        <v>2.00</v>
      </c>
      <c r="G85" s="21" t="str">
        <f>IF(F85&lt;&gt;"",IF(F85&lt;0.8,1,IF(F85&lt;1,2,IF(F85&lt;1.6,3,IF(F85&lt;2,4,5)))),"")</f>
        <v>5</v>
      </c>
      <c r="H85" s="21" t="str">
        <f t="shared" ref="H85:H87" si="34">IF(G85&lt;&gt;"",IF(G85&lt;2,"ปรับปรุง",IF(G85&lt;3,"พอใช้",IF(G85&lt;4,"ดี",IF(G85&lt;5,"ดีมาก","ดีเยี่ยม")))),"")</f>
        <v>ดีเยี่ยม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2.5" customHeight="1">
      <c r="A86" s="40" t="s">
        <v>91</v>
      </c>
      <c r="B86" s="2"/>
      <c r="C86" s="2"/>
      <c r="D86" s="3"/>
      <c r="E86" s="41">
        <v>10.0</v>
      </c>
      <c r="F86" s="41" t="str">
        <f>ROUND((SUM(F87:F93)),2)</f>
        <v>8.60</v>
      </c>
      <c r="G86" s="42" t="str">
        <f>IF(F86&lt;&gt;"",IF(F86&lt;5,1,IF(F86&lt;6,2,IF(F86&lt;7.5,3,IF(F86&lt;9,4,5)))),"")</f>
        <v>4</v>
      </c>
      <c r="H86" s="42" t="str">
        <f t="shared" si="34"/>
        <v>ดีมาก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3.25" customHeight="1">
      <c r="A87" s="14" t="s">
        <v>92</v>
      </c>
      <c r="B87" s="45"/>
      <c r="C87" s="45"/>
      <c r="D87" s="46">
        <v>4.0</v>
      </c>
      <c r="E87" s="24">
        <v>4.0</v>
      </c>
      <c r="F87" s="25" t="str">
        <f>IF(D87&lt;&gt;"",ROUND((E87/5*D87),2),"")</f>
        <v>3.20</v>
      </c>
      <c r="G87" s="26" t="str">
        <f>IF(F87&lt;&gt;"",IF(F87&lt;1.6,1,IF(F87&lt;2.4,2,IF(F87&lt;3.2,3,IF(F87&lt;4,4,5)))),"")</f>
        <v>4</v>
      </c>
      <c r="H87" s="55" t="str">
        <f t="shared" si="34"/>
        <v>ดีมาก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3.25" customHeight="1">
      <c r="A88" s="14" t="s">
        <v>93</v>
      </c>
      <c r="B88" s="45"/>
      <c r="C88" s="45"/>
      <c r="D88" s="47"/>
      <c r="E88" s="48"/>
      <c r="F88" s="25"/>
      <c r="G88" s="26"/>
      <c r="H88" s="5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3.25" customHeight="1">
      <c r="A89" s="14" t="s">
        <v>94</v>
      </c>
      <c r="B89" s="45"/>
      <c r="C89" s="45"/>
      <c r="D89" s="47"/>
      <c r="E89" s="48"/>
      <c r="F89" s="25"/>
      <c r="G89" s="26"/>
      <c r="H89" s="5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3.25" customHeight="1">
      <c r="A90" s="14" t="s">
        <v>95</v>
      </c>
      <c r="B90" s="45"/>
      <c r="C90" s="45"/>
      <c r="D90" s="46">
        <v>5.0</v>
      </c>
      <c r="E90" s="24">
        <v>3.0</v>
      </c>
      <c r="F90" s="25" t="str">
        <f>IF(D90&lt;&gt;"",ROUND((E90/5*D90),2),"")</f>
        <v>3.00</v>
      </c>
      <c r="G90" s="26" t="str">
        <f>IF(F90&lt;&gt;"",IF(F90&lt;1.2,1,IF(F90&lt;1.8,2,IF(F90&lt;2.4,3,IF(F90&lt;3,4,5)))),"")</f>
        <v>5</v>
      </c>
      <c r="H90" s="55" t="str">
        <f>IF(G90&lt;&gt;"",IF(G90&lt;2,"ปรับปรุง",IF(G90&lt;3,"พอใช้",IF(G90&lt;4,"ดี",IF(G90&lt;5,"ดีมาก","ดีเยี่ยม")))),"")</f>
        <v>ดีเยี่ยม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3.25" customHeight="1">
      <c r="A91" s="14" t="s">
        <v>96</v>
      </c>
      <c r="B91" s="45"/>
      <c r="C91" s="45"/>
      <c r="D91" s="47"/>
      <c r="E91" s="48"/>
      <c r="F91" s="25"/>
      <c r="G91" s="26"/>
      <c r="H91" s="5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3.25" customHeight="1">
      <c r="A92" s="14" t="s">
        <v>97</v>
      </c>
      <c r="B92" s="45"/>
      <c r="C92" s="45"/>
      <c r="D92" s="46">
        <v>4.0</v>
      </c>
      <c r="E92" s="24">
        <v>3.0</v>
      </c>
      <c r="F92" s="25" t="str">
        <f>IF(D92&lt;&gt;"",ROUND((E92/5*D92),2),"")</f>
        <v>2.40</v>
      </c>
      <c r="G92" s="26" t="str">
        <f>IF(F92&lt;&gt;"",IF(F92&lt;1.2,1,IF(F92&lt;1.8,2,IF(F92&lt;2.4,3,IF(F92&lt;3,4,5)))),"")</f>
        <v>4</v>
      </c>
      <c r="H92" s="55" t="str">
        <f>IF(G92&lt;&gt;"",IF(G92&lt;2,"ปรับปรุง",IF(G92&lt;3,"พอใช้",IF(G92&lt;4,"ดี",IF(G92&lt;5,"ดีมาก","ดีเยี่ยม")))),"")</f>
        <v>ดีมาก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3.25" customHeight="1">
      <c r="A93" s="14" t="s">
        <v>98</v>
      </c>
      <c r="B93" s="45"/>
      <c r="C93" s="45"/>
      <c r="D93" s="56"/>
      <c r="E93" s="48"/>
      <c r="F93" s="49"/>
      <c r="G93" s="50"/>
      <c r="H93" s="5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3.25" customHeight="1">
      <c r="A94" s="40" t="s">
        <v>99</v>
      </c>
      <c r="B94" s="2"/>
      <c r="C94" s="2"/>
      <c r="D94" s="3"/>
      <c r="E94" s="41">
        <v>5.0</v>
      </c>
      <c r="F94" s="41" t="str">
        <f>ROUND((SUM(F95:F104)),2)</f>
        <v>4.40</v>
      </c>
      <c r="G94" s="42" t="str">
        <f>IF(F94&lt;&gt;"",IF(F94&lt;2.5,1,IF(F94&lt;3,2,IF(F94&lt;3.75,3,IF(F94&lt;4.5,4,5)))),"")</f>
        <v>4</v>
      </c>
      <c r="H94" s="42" t="str">
        <f t="shared" ref="H94:H96" si="35">IF(G94&lt;&gt;"",IF(G94&lt;2,"ปรับปรุง",IF(G94&lt;3,"พอใช้",IF(G94&lt;4,"ดี",IF(G94&lt;5,"ดีมาก","ดีเยี่ยม")))),"")</f>
        <v>ดีมาก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3.25" customHeight="1">
      <c r="A95" s="14" t="s">
        <v>100</v>
      </c>
      <c r="B95" s="45"/>
      <c r="C95" s="45"/>
      <c r="D95" s="46">
        <v>5.0</v>
      </c>
      <c r="E95" s="24">
        <v>1.0</v>
      </c>
      <c r="F95" s="25" t="str">
        <f t="shared" ref="F95:F96" si="36">IF(D95&lt;&gt;"",ROUND((E95/5*D95),2),"")</f>
        <v>1.00</v>
      </c>
      <c r="G95" s="26" t="str">
        <f t="shared" ref="G95:G96" si="37">IF(F95&lt;&gt;"",IF(F95&lt;0.4,1,IF(F95&lt;0.6,2,IF(F95&lt;0.8,3,IF(F95&lt;1,4,5)))),"")</f>
        <v>5</v>
      </c>
      <c r="H95" s="26" t="str">
        <f t="shared" si="35"/>
        <v>ดีเยี่ยม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3.25" customHeight="1">
      <c r="A96" s="14" t="s">
        <v>101</v>
      </c>
      <c r="B96" s="45"/>
      <c r="C96" s="45"/>
      <c r="D96" s="46">
        <v>4.0</v>
      </c>
      <c r="E96" s="24">
        <v>1.0</v>
      </c>
      <c r="F96" s="25" t="str">
        <f t="shared" si="36"/>
        <v>0.80</v>
      </c>
      <c r="G96" s="26" t="str">
        <f t="shared" si="37"/>
        <v>4</v>
      </c>
      <c r="H96" s="26" t="str">
        <f t="shared" si="35"/>
        <v>ดีมาก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3.25" customHeight="1">
      <c r="A97" s="14" t="s">
        <v>102</v>
      </c>
      <c r="B97" s="45"/>
      <c r="C97" s="45"/>
      <c r="D97" s="47"/>
      <c r="E97" s="48"/>
      <c r="F97" s="49"/>
      <c r="G97" s="50"/>
      <c r="H97" s="5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3.25" customHeight="1">
      <c r="A98" s="14" t="s">
        <v>103</v>
      </c>
      <c r="B98" s="45"/>
      <c r="C98" s="45"/>
      <c r="D98" s="46">
        <v>4.0</v>
      </c>
      <c r="E98" s="24">
        <v>1.0</v>
      </c>
      <c r="F98" s="25" t="str">
        <f>IF(D98&lt;&gt;"",ROUND((E98/5*D98),2),"")</f>
        <v>0.80</v>
      </c>
      <c r="G98" s="26" t="str">
        <f>IF(F98&lt;&gt;"",IF(F98&lt;0.4,1,IF(F98&lt;0.6,2,IF(F98&lt;0.8,3,IF(F98&lt;1,4,5)))),"")</f>
        <v>4</v>
      </c>
      <c r="H98" s="26" t="str">
        <f>IF(G98&lt;&gt;"",IF(G98&lt;2,"ปรับปรุง",IF(G98&lt;3,"พอใช้",IF(G98&lt;4,"ดี",IF(G98&lt;5,"ดีมาก","ดีเยี่ยม")))),"")</f>
        <v>ดีมาก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3.25" customHeight="1">
      <c r="A99" s="14" t="s">
        <v>104</v>
      </c>
      <c r="B99" s="45"/>
      <c r="C99" s="45"/>
      <c r="D99" s="47"/>
      <c r="E99" s="51"/>
      <c r="F99" s="49"/>
      <c r="G99" s="50"/>
      <c r="H99" s="5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3.25" customHeight="1">
      <c r="A100" s="14" t="s">
        <v>105</v>
      </c>
      <c r="B100" s="45"/>
      <c r="C100" s="45"/>
      <c r="D100" s="46">
        <v>4.0</v>
      </c>
      <c r="E100" s="24">
        <v>0.5</v>
      </c>
      <c r="F100" s="25" t="str">
        <f>IF(D100&lt;&gt;"",ROUND((E100/5*D100),2),"")</f>
        <v>0.40</v>
      </c>
      <c r="G100" s="26" t="str">
        <f>IF(F100&lt;&gt;"",IF(F100&lt;0.2,1,IF(F100&lt;0.3,2,IF(F100&lt;0.4,3,IF(F100&lt;0.5,4,5)))),"")</f>
        <v>4</v>
      </c>
      <c r="H100" s="26" t="str">
        <f>IF(G100&lt;&gt;"",IF(G100&lt;2,"ปรับปรุง",IF(G100&lt;3,"พอใช้",IF(G100&lt;4,"ดี",IF(G100&lt;5,"ดีมาก","ดีเยี่ยม")))),"")</f>
        <v>ดีมาก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3.25" customHeight="1">
      <c r="A101" s="14" t="s">
        <v>106</v>
      </c>
      <c r="B101" s="45"/>
      <c r="C101" s="45"/>
      <c r="D101" s="47"/>
      <c r="E101" s="51"/>
      <c r="F101" s="49"/>
      <c r="G101" s="50"/>
      <c r="H101" s="5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3.25" customHeight="1">
      <c r="A102" s="14" t="s">
        <v>107</v>
      </c>
      <c r="B102" s="45"/>
      <c r="C102" s="45"/>
      <c r="D102" s="46">
        <v>4.0</v>
      </c>
      <c r="E102" s="24">
        <v>0.5</v>
      </c>
      <c r="F102" s="25" t="str">
        <f>IF(D102&lt;&gt;"",ROUND((E102/5*D102),2),"")</f>
        <v>0.40</v>
      </c>
      <c r="G102" s="26" t="str">
        <f>IF(F102&lt;&gt;"",IF(F102&lt;0.2,1,IF(F102&lt;0.3,2,IF(F102&lt;0.4,3,IF(F102&lt;0.5,4,5)))),"")</f>
        <v>4</v>
      </c>
      <c r="H102" s="26" t="str">
        <f>IF(G102&lt;&gt;"",IF(G102&lt;2,"ปรับปรุง",IF(G102&lt;3,"พอใช้",IF(G102&lt;4,"ดี",IF(G102&lt;5,"ดีมาก","ดีเยี่ยม")))),"")</f>
        <v>ดีมาก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3.25" customHeight="1">
      <c r="A103" s="14" t="s">
        <v>108</v>
      </c>
      <c r="B103" s="45"/>
      <c r="C103" s="45"/>
      <c r="D103" s="47"/>
      <c r="E103" s="48"/>
      <c r="F103" s="49"/>
      <c r="G103" s="50"/>
      <c r="H103" s="5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3.25" customHeight="1">
      <c r="A104" s="14" t="s">
        <v>109</v>
      </c>
      <c r="B104" s="45"/>
      <c r="C104" s="45"/>
      <c r="D104" s="46">
        <v>5.0</v>
      </c>
      <c r="E104" s="24">
        <v>1.0</v>
      </c>
      <c r="F104" s="25" t="str">
        <f>IF(D104&lt;&gt;"",ROUND((E104/5*D104),2),"")</f>
        <v>1.00</v>
      </c>
      <c r="G104" s="26" t="str">
        <f>IF(F104&lt;&gt;"",IF(F104&lt;0.4,1,IF(F104&lt;0.6,2,IF(F104&lt;0.8,3,IF(F104&lt;1,4,5)))),"")</f>
        <v>5</v>
      </c>
      <c r="H104" s="26" t="str">
        <f t="shared" ref="H104:H107" si="38">IF(G104&lt;&gt;"",IF(G104&lt;2,"ปรับปรุง",IF(G104&lt;3,"พอใช้",IF(G104&lt;4,"ดี",IF(G104&lt;5,"ดีมาก","ดีเยี่ยม")))),"")</f>
        <v>ดีเยี่ยม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3.25" customHeight="1">
      <c r="A105" s="57" t="s">
        <v>110</v>
      </c>
      <c r="B105" s="2"/>
      <c r="C105" s="2"/>
      <c r="D105" s="3"/>
      <c r="E105" s="58">
        <v>10.0</v>
      </c>
      <c r="F105" s="58" t="str">
        <f>ROUND((SUM(F106)),2)</f>
        <v>8.00</v>
      </c>
      <c r="G105" s="59" t="str">
        <f t="shared" ref="G105:G106" si="39">IF(F105&lt;&gt;"",IF(F105&lt;5,1,IF(F105&lt;6,2,IF(F105&lt;7.5,3,IF(F105&lt;9,4,5)))),"")</f>
        <v>4</v>
      </c>
      <c r="H105" s="59" t="str">
        <f t="shared" si="38"/>
        <v>ดีมาก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3.25" customHeight="1">
      <c r="A106" s="60" t="s">
        <v>111</v>
      </c>
      <c r="B106" s="2"/>
      <c r="C106" s="2"/>
      <c r="D106" s="3"/>
      <c r="E106" s="61">
        <v>10.0</v>
      </c>
      <c r="F106" s="61" t="str">
        <f>ROUND((SUM(F107:F111)),2)</f>
        <v>8.00</v>
      </c>
      <c r="G106" s="62" t="str">
        <f t="shared" si="39"/>
        <v>4</v>
      </c>
      <c r="H106" s="62" t="str">
        <f t="shared" si="38"/>
        <v>ดีมาก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3.25" customHeight="1">
      <c r="A107" s="14" t="s">
        <v>112</v>
      </c>
      <c r="B107" s="45"/>
      <c r="C107" s="45"/>
      <c r="D107" s="46">
        <v>4.0</v>
      </c>
      <c r="E107" s="24">
        <v>5.0</v>
      </c>
      <c r="F107" s="25" t="str">
        <f>IF(D107&lt;&gt;"",ROUND((E107/5*D107),2),"")</f>
        <v>4.00</v>
      </c>
      <c r="G107" s="26" t="str">
        <f>IF(F107&lt;&gt;"",IF(F107&lt;2,1,IF(F107&lt;3,2,IF(F107&lt;4,3,IF(F107&lt;5,4,5)))),"")</f>
        <v>4</v>
      </c>
      <c r="H107" s="26" t="str">
        <f t="shared" si="38"/>
        <v>ดีมาก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3.25" customHeight="1">
      <c r="A108" s="14" t="s">
        <v>113</v>
      </c>
      <c r="B108" s="45"/>
      <c r="C108" s="45"/>
      <c r="D108" s="47"/>
      <c r="E108" s="48"/>
      <c r="F108" s="49"/>
      <c r="G108" s="50"/>
      <c r="H108" s="5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3.25" customHeight="1">
      <c r="A109" s="14" t="s">
        <v>114</v>
      </c>
      <c r="B109" s="45"/>
      <c r="C109" s="45"/>
      <c r="D109" s="47"/>
      <c r="E109" s="48"/>
      <c r="F109" s="49"/>
      <c r="G109" s="50"/>
      <c r="H109" s="5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3.25" customHeight="1">
      <c r="A110" s="14" t="s">
        <v>115</v>
      </c>
      <c r="B110" s="45"/>
      <c r="C110" s="45"/>
      <c r="D110" s="46">
        <v>4.0</v>
      </c>
      <c r="E110" s="24">
        <v>5.0</v>
      </c>
      <c r="F110" s="25" t="str">
        <f>IF(D110&lt;&gt;"",ROUND((E110/5*D110),2),"")</f>
        <v>4.00</v>
      </c>
      <c r="G110" s="26" t="str">
        <f>IF(F110&lt;&gt;"",IF(F110&lt;2,1,IF(F110&lt;3,2,IF(F110&lt;4,3,IF(F110&lt;5,4,5)))),"")</f>
        <v>4</v>
      </c>
      <c r="H110" s="26" t="str">
        <f>IF(G110&lt;&gt;"",IF(G110&lt;2,"ปรับปรุง",IF(G110&lt;3,"พอใช้",IF(G110&lt;4,"ดี",IF(G110&lt;5,"ดีมาก","ดีเยี่ยม")))),"")</f>
        <v>ดีมาก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3.25" customHeight="1">
      <c r="A111" s="14" t="s">
        <v>116</v>
      </c>
      <c r="B111" s="45"/>
      <c r="C111" s="45"/>
      <c r="D111" s="47"/>
      <c r="E111" s="48"/>
      <c r="F111" s="49"/>
      <c r="G111" s="50"/>
      <c r="H111" s="5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3.25" customHeight="1">
      <c r="A112" s="63" t="s">
        <v>117</v>
      </c>
      <c r="B112" s="2"/>
      <c r="C112" s="2"/>
      <c r="D112" s="3"/>
      <c r="E112" s="64">
        <v>5.0</v>
      </c>
      <c r="F112" s="65" t="str">
        <f>ROUND((SUM(F113)),2)</f>
        <v>5.00</v>
      </c>
      <c r="G112" s="66" t="str">
        <f t="shared" ref="G112:G113" si="40">IF(F112&lt;&gt;"",IF(F112&lt;2.5,1,IF(F112&lt;3,2,IF(F112&lt;3.75,3,IF(F112&lt;4.5,4,5)))),"")</f>
        <v>5</v>
      </c>
      <c r="H112" s="66" t="str">
        <f t="shared" ref="H112:H114" si="41">IF(G112&lt;&gt;"",IF(G112&lt;2,"ปรับปรุง",IF(G112&lt;3,"พอใช้",IF(G112&lt;4,"ดี",IF(G112&lt;5,"ดีมาก","ดีเยี่ยม")))),"")</f>
        <v>ดีเยี่ยม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3.25" customHeight="1">
      <c r="A113" s="67" t="s">
        <v>118</v>
      </c>
      <c r="B113" s="2"/>
      <c r="C113" s="2"/>
      <c r="D113" s="3"/>
      <c r="E113" s="68">
        <v>5.0</v>
      </c>
      <c r="F113" s="68" t="str">
        <f>ROUND((SUM(F114:F117)),2)</f>
        <v>5.00</v>
      </c>
      <c r="G113" s="69" t="str">
        <f t="shared" si="40"/>
        <v>5</v>
      </c>
      <c r="H113" s="69" t="str">
        <f t="shared" si="41"/>
        <v>ดีเยี่ยม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3.25" customHeight="1">
      <c r="A114" s="14" t="s">
        <v>119</v>
      </c>
      <c r="B114" s="45"/>
      <c r="C114" s="45"/>
      <c r="D114" s="46">
        <v>5.0</v>
      </c>
      <c r="E114" s="24">
        <v>3.0</v>
      </c>
      <c r="F114" s="25" t="str">
        <f>IF(D114&lt;&gt;"",ROUND((E114/5*D114),2),"")</f>
        <v>3.00</v>
      </c>
      <c r="G114" s="26" t="str">
        <f>IF(F114&lt;&gt;"",IF(F114&lt;1.2,1,IF(F114&lt;1.8,2,IF(F114&lt;2.4,3,IF(F114&lt;3,4,5)))),"")</f>
        <v>5</v>
      </c>
      <c r="H114" s="26" t="str">
        <f t="shared" si="41"/>
        <v>ดีเยี่ยม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3.25" customHeight="1">
      <c r="A115" s="14" t="s">
        <v>120</v>
      </c>
      <c r="B115" s="45"/>
      <c r="C115" s="45"/>
      <c r="D115" s="47"/>
      <c r="E115" s="51"/>
      <c r="F115" s="49"/>
      <c r="G115" s="50"/>
      <c r="H115" s="5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3.25" customHeight="1">
      <c r="A116" s="14" t="s">
        <v>121</v>
      </c>
      <c r="B116" s="45"/>
      <c r="C116" s="45"/>
      <c r="D116" s="46">
        <v>5.0</v>
      </c>
      <c r="E116" s="24">
        <v>2.0</v>
      </c>
      <c r="F116" s="25" t="str">
        <f>IF(D116&lt;&gt;"",ROUND((E116/5*D116),2),"")</f>
        <v>2.00</v>
      </c>
      <c r="G116" s="26" t="str">
        <f>IF(F116&lt;&gt;"",IF(F116&lt;0.8,1,IF(F116&lt;1,2,IF(F116&lt;1.6,3,IF(F116&lt;2,4,5)))),"")</f>
        <v>5</v>
      </c>
      <c r="H116" s="26" t="str">
        <f>IF(G116&lt;&gt;"",IF(G116&lt;2,"ปรับปรุง",IF(G116&lt;3,"พอใช้",IF(G116&lt;4,"ดี",IF(G116&lt;5,"ดีมาก","ดีเยี่ยม")))),"")</f>
        <v>ดีเยี่ยม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3.25" customHeight="1">
      <c r="A117" s="14" t="s">
        <v>122</v>
      </c>
      <c r="B117" s="45"/>
      <c r="C117" s="45"/>
      <c r="D117" s="56"/>
      <c r="E117" s="48"/>
      <c r="F117" s="49"/>
      <c r="G117" s="50"/>
      <c r="H117" s="5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3.25" customHeight="1">
      <c r="A118" s="70" t="s">
        <v>123</v>
      </c>
      <c r="B118" s="2"/>
      <c r="C118" s="2"/>
      <c r="D118" s="3"/>
      <c r="E118" s="71">
        <v>5.0</v>
      </c>
      <c r="F118" s="72" t="str">
        <f>ROUND((SUM(F119)),2)</f>
        <v>5.00</v>
      </c>
      <c r="G118" s="73" t="str">
        <f t="shared" ref="G118:G119" si="42">IF(F118&lt;&gt;"",IF(F118&lt;2.5,1,IF(F118&lt;3,2,IF(F118&lt;3.75,3,IF(F118&lt;4.5,4,5)))),"")</f>
        <v>5</v>
      </c>
      <c r="H118" s="73" t="str">
        <f t="shared" ref="H118:H120" si="43">IF(G118&lt;&gt;"",IF(G118&lt;2,"ปรับปรุง",IF(G118&lt;3,"พอใช้",IF(G118&lt;4,"ดี",IF(G118&lt;5,"ดีมาก","ดีเยี่ยม")))),"")</f>
        <v>ดีเยี่ยม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48.0" customHeight="1">
      <c r="A119" s="74" t="s">
        <v>124</v>
      </c>
      <c r="B119" s="2"/>
      <c r="C119" s="2"/>
      <c r="D119" s="3"/>
      <c r="E119" s="75">
        <v>5.0</v>
      </c>
      <c r="F119" s="75" t="str">
        <f>ROUND((SUM(F120:F122)),2)</f>
        <v>5.00</v>
      </c>
      <c r="G119" s="76" t="str">
        <f t="shared" si="42"/>
        <v>5</v>
      </c>
      <c r="H119" s="76" t="str">
        <f t="shared" si="43"/>
        <v>ดีเยี่ยม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3.25" customHeight="1">
      <c r="A120" s="77" t="s">
        <v>125</v>
      </c>
      <c r="B120" s="45"/>
      <c r="C120" s="45"/>
      <c r="D120" s="46">
        <v>5.0</v>
      </c>
      <c r="E120" s="24">
        <v>3.0</v>
      </c>
      <c r="F120" s="25" t="str">
        <f>IF(D120&lt;&gt;"",ROUND((E120/5*D120),2),"")</f>
        <v>3.00</v>
      </c>
      <c r="G120" s="26" t="str">
        <f>IF(F120&lt;&gt;"",IF(F120&lt;1.2,1,IF(F120&lt;1.8,2,IF(F120&lt;2.4,3,IF(F120&lt;3,4,5)))),"")</f>
        <v>5</v>
      </c>
      <c r="H120" s="26" t="str">
        <f t="shared" si="43"/>
        <v>ดีเยี่ยม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3.25" customHeight="1">
      <c r="A121" s="77" t="s">
        <v>126</v>
      </c>
      <c r="B121" s="45"/>
      <c r="C121" s="45"/>
      <c r="D121" s="78"/>
      <c r="E121" s="51"/>
      <c r="F121" s="79"/>
      <c r="G121" s="50"/>
      <c r="H121" s="5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3.25" customHeight="1">
      <c r="A122" s="77" t="s">
        <v>127</v>
      </c>
      <c r="B122" s="45"/>
      <c r="C122" s="45"/>
      <c r="D122" s="46">
        <v>5.0</v>
      </c>
      <c r="E122" s="24">
        <v>2.0</v>
      </c>
      <c r="F122" s="25" t="str">
        <f>IF(D122&lt;&gt;"",ROUND((E122/5*D122),2),"")</f>
        <v>2.00</v>
      </c>
      <c r="G122" s="26" t="str">
        <f>IF(F122&lt;&gt;"",IF(F122&lt;0.8,1,IF(F122&lt;1,2,IF(F122&lt;1.6,3,IF(F122&lt;2,4,5)))),"")</f>
        <v>5</v>
      </c>
      <c r="H122" s="26" t="str">
        <f t="shared" ref="H122:H123" si="44">IF(G122&lt;&gt;"",IF(G122&lt;2,"ปรับปรุง",IF(G122&lt;3,"พอใช้",IF(G122&lt;4,"ดี",IF(G122&lt;5,"ดีมาก","ดีเยี่ยม")))),"")</f>
        <v>ดีเยี่ยม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6.25" customHeight="1">
      <c r="A123" s="80" t="s">
        <v>128</v>
      </c>
      <c r="B123" s="2"/>
      <c r="C123" s="2"/>
      <c r="D123" s="3"/>
      <c r="E123" s="81" t="str">
        <f>(E5+E41+E105+E112+E118)</f>
        <v>100.00</v>
      </c>
      <c r="F123" s="82" t="str">
        <f>ROUND((SUM(F5,F41,F105,F112,F118)),2)</f>
        <v>89.51</v>
      </c>
      <c r="G123" s="83" t="str">
        <f>IF(F123&lt;&gt;"",IF(F123&lt;50,1,IF(F123&lt;60,2,IF(F123&lt;75,3,IF(F123&lt;90,4,5)))),"")</f>
        <v>4</v>
      </c>
      <c r="H123" s="83" t="str">
        <f t="shared" si="44"/>
        <v>ดีมาก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6.25" customHeight="1">
      <c r="A125" s="84" t="s">
        <v>129</v>
      </c>
      <c r="E125" s="85" t="str">
        <f>F123</f>
        <v>89.51</v>
      </c>
      <c r="F125" s="86"/>
      <c r="G125" s="87"/>
      <c r="H125" s="8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6.25" customHeight="1">
      <c r="A126" s="84" t="s">
        <v>130</v>
      </c>
      <c r="E126" s="88" t="str">
        <f t="shared" ref="E126:F126" si="45">G123</f>
        <v>4</v>
      </c>
      <c r="F126" s="89" t="str">
        <f t="shared" si="45"/>
        <v>ดีมาก</v>
      </c>
      <c r="G126" s="87"/>
      <c r="H126" s="8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3.25" customHeight="1">
      <c r="A129" s="4"/>
      <c r="B129" s="90" t="s">
        <v>131</v>
      </c>
      <c r="C129" s="90" t="s">
        <v>132</v>
      </c>
      <c r="D129" s="90" t="s">
        <v>133</v>
      </c>
      <c r="E129" s="90" t="s">
        <v>134</v>
      </c>
      <c r="F129" s="90" t="s">
        <v>135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3.25" customHeight="1">
      <c r="A130" s="4"/>
      <c r="B130" s="91" t="s">
        <v>136</v>
      </c>
      <c r="C130" s="91" t="s">
        <v>137</v>
      </c>
      <c r="D130" s="91" t="s">
        <v>138</v>
      </c>
      <c r="E130" s="91" t="s">
        <v>139</v>
      </c>
      <c r="F130" s="91" t="s">
        <v>140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5">
    <mergeCell ref="A13:D13"/>
    <mergeCell ref="A5:D5"/>
    <mergeCell ref="A6:D6"/>
    <mergeCell ref="A2:H2"/>
    <mergeCell ref="A1:H1"/>
    <mergeCell ref="A70:D70"/>
    <mergeCell ref="A59:D59"/>
    <mergeCell ref="A31:D31"/>
    <mergeCell ref="A25:D25"/>
    <mergeCell ref="A18:D18"/>
    <mergeCell ref="A41:D41"/>
    <mergeCell ref="A42:D42"/>
    <mergeCell ref="A75:D75"/>
    <mergeCell ref="A36:D36"/>
    <mergeCell ref="A113:D113"/>
    <mergeCell ref="A112:D112"/>
    <mergeCell ref="A125:D125"/>
    <mergeCell ref="A126:D126"/>
    <mergeCell ref="A105:D105"/>
    <mergeCell ref="A94:D94"/>
    <mergeCell ref="A86:D86"/>
    <mergeCell ref="A106:D106"/>
    <mergeCell ref="A123:D123"/>
    <mergeCell ref="A118:D118"/>
    <mergeCell ref="A119:D11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FF00"/>
  </sheetPr>
  <sheetViews>
    <sheetView workbookViewId="0"/>
  </sheetViews>
  <sheetFormatPr customHeight="1" defaultColWidth="17.29" defaultRowHeight="15.0"/>
  <cols>
    <col customWidth="1" min="1" max="1" width="25.0"/>
    <col customWidth="1" min="2" max="10" width="9.14"/>
    <col customWidth="1" min="11" max="11" width="12.29"/>
    <col customWidth="1" min="12" max="12" width="13.0"/>
    <col customWidth="1" min="13" max="26" width="8.71"/>
  </cols>
  <sheetData>
    <row r="1" ht="26.25" customHeight="1">
      <c r="A1" s="92" t="s">
        <v>141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ht="23.25" customHeight="1">
      <c r="A2" s="93" t="s">
        <v>142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ht="26.25" customHeight="1">
      <c r="A3" s="94" t="s">
        <v>143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ht="24.0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ht="33.0" customHeight="1">
      <c r="A5" s="95" t="s">
        <v>144</v>
      </c>
      <c r="B5" s="96" t="s">
        <v>145</v>
      </c>
      <c r="C5" s="97"/>
      <c r="D5" s="97"/>
      <c r="E5" s="97"/>
      <c r="F5" s="97"/>
      <c r="G5" s="97"/>
      <c r="H5" s="97"/>
      <c r="I5" s="97"/>
      <c r="J5" s="98"/>
      <c r="K5" s="95" t="s">
        <v>146</v>
      </c>
      <c r="L5" s="95" t="s">
        <v>147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ht="24.0" customHeight="1">
      <c r="A6" s="99"/>
      <c r="B6" s="95" t="s">
        <v>148</v>
      </c>
      <c r="C6" s="100" t="s">
        <v>149</v>
      </c>
      <c r="D6" s="97"/>
      <c r="E6" s="97"/>
      <c r="F6" s="97"/>
      <c r="G6" s="97"/>
      <c r="H6" s="97"/>
      <c r="I6" s="97"/>
      <c r="J6" s="98"/>
      <c r="K6" s="99"/>
      <c r="L6" s="99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ht="72.0" customHeight="1">
      <c r="A7" s="101"/>
      <c r="B7" s="101"/>
      <c r="C7" s="102">
        <v>0.0</v>
      </c>
      <c r="D7" s="102">
        <v>1.0</v>
      </c>
      <c r="E7" s="103">
        <v>1.5</v>
      </c>
      <c r="F7" s="102">
        <v>2.0</v>
      </c>
      <c r="G7" s="103">
        <v>2.5</v>
      </c>
      <c r="H7" s="102">
        <v>3.0</v>
      </c>
      <c r="I7" s="103">
        <v>3.5</v>
      </c>
      <c r="J7" s="102">
        <v>4.0</v>
      </c>
      <c r="K7" s="101"/>
      <c r="L7" s="101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ht="24.0" customHeight="1">
      <c r="A8" s="104" t="s">
        <v>150</v>
      </c>
      <c r="B8" s="105">
        <v>41.0</v>
      </c>
      <c r="C8" s="106">
        <v>0.0</v>
      </c>
      <c r="D8" s="106">
        <v>0.0</v>
      </c>
      <c r="E8" s="106">
        <v>0.0</v>
      </c>
      <c r="F8" s="106">
        <v>2.0</v>
      </c>
      <c r="G8" s="106">
        <v>9.0</v>
      </c>
      <c r="H8" s="106">
        <v>13.0</v>
      </c>
      <c r="I8" s="106">
        <v>7.0</v>
      </c>
      <c r="J8" s="106">
        <v>10.0</v>
      </c>
      <c r="K8" s="107" t="str">
        <f t="shared" ref="K8:K15" si="1">SUM(H8:J8)</f>
        <v>30</v>
      </c>
      <c r="L8" s="108" t="str">
        <f t="shared" ref="L8:L15" si="2">IFERROR((100*K8)/B8,0)</f>
        <v>73.17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ht="24.0" customHeight="1">
      <c r="A9" s="104" t="s">
        <v>151</v>
      </c>
      <c r="B9" s="105">
        <v>41.0</v>
      </c>
      <c r="C9" s="106">
        <v>3.0</v>
      </c>
      <c r="D9" s="106">
        <v>9.0</v>
      </c>
      <c r="E9" s="106">
        <v>6.0</v>
      </c>
      <c r="F9" s="106">
        <v>8.0</v>
      </c>
      <c r="G9" s="106">
        <v>7.0</v>
      </c>
      <c r="H9" s="106">
        <v>6.0</v>
      </c>
      <c r="I9" s="106">
        <v>1.0</v>
      </c>
      <c r="J9" s="106">
        <v>1.0</v>
      </c>
      <c r="K9" s="107" t="str">
        <f t="shared" si="1"/>
        <v>8</v>
      </c>
      <c r="L9" s="108" t="str">
        <f t="shared" si="2"/>
        <v>19.51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ht="24.0" customHeight="1">
      <c r="A10" s="104" t="s">
        <v>152</v>
      </c>
      <c r="B10" s="105">
        <v>41.0</v>
      </c>
      <c r="C10" s="109">
        <v>0.0</v>
      </c>
      <c r="D10" s="109">
        <v>0.0</v>
      </c>
      <c r="E10" s="106">
        <v>1.0</v>
      </c>
      <c r="F10" s="109">
        <v>0.0</v>
      </c>
      <c r="G10" s="106">
        <v>8.0</v>
      </c>
      <c r="H10" s="106">
        <v>18.0</v>
      </c>
      <c r="I10" s="106">
        <v>11.0</v>
      </c>
      <c r="J10" s="106">
        <v>3.0</v>
      </c>
      <c r="K10" s="107" t="str">
        <f t="shared" si="1"/>
        <v>32</v>
      </c>
      <c r="L10" s="108" t="str">
        <f t="shared" si="2"/>
        <v>78.05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ht="24.0" customHeight="1">
      <c r="A11" s="104" t="s">
        <v>153</v>
      </c>
      <c r="B11" s="105">
        <v>41.0</v>
      </c>
      <c r="C11" s="106">
        <v>6.0</v>
      </c>
      <c r="D11" s="106">
        <v>8.0</v>
      </c>
      <c r="E11" s="106">
        <v>9.0</v>
      </c>
      <c r="F11" s="106">
        <v>5.0</v>
      </c>
      <c r="G11" s="106">
        <v>4.0</v>
      </c>
      <c r="H11" s="106">
        <v>7.0</v>
      </c>
      <c r="I11" s="106">
        <v>2.0</v>
      </c>
      <c r="J11" s="109">
        <v>0.0</v>
      </c>
      <c r="K11" s="107" t="str">
        <f t="shared" si="1"/>
        <v>9</v>
      </c>
      <c r="L11" s="108" t="str">
        <f t="shared" si="2"/>
        <v>21.95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ht="24.0" customHeight="1">
      <c r="A12" s="104" t="s">
        <v>154</v>
      </c>
      <c r="B12" s="105">
        <v>41.0</v>
      </c>
      <c r="C12" s="109">
        <v>0.0</v>
      </c>
      <c r="D12" s="106">
        <v>3.0</v>
      </c>
      <c r="E12" s="106">
        <v>3.0</v>
      </c>
      <c r="F12" s="106">
        <v>5.0</v>
      </c>
      <c r="G12" s="106">
        <v>6.0</v>
      </c>
      <c r="H12" s="106">
        <v>12.0</v>
      </c>
      <c r="I12" s="106">
        <v>9.0</v>
      </c>
      <c r="J12" s="106">
        <v>3.0</v>
      </c>
      <c r="K12" s="107" t="str">
        <f t="shared" si="1"/>
        <v>24</v>
      </c>
      <c r="L12" s="108" t="str">
        <f t="shared" si="2"/>
        <v>58.54</v>
      </c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24.0" customHeight="1">
      <c r="A13" s="104" t="s">
        <v>155</v>
      </c>
      <c r="B13" s="105">
        <v>41.0</v>
      </c>
      <c r="C13" s="109">
        <v>0.0</v>
      </c>
      <c r="D13" s="106">
        <v>4.0</v>
      </c>
      <c r="E13" s="106">
        <v>8.0</v>
      </c>
      <c r="F13" s="106">
        <v>7.0</v>
      </c>
      <c r="G13" s="106">
        <v>7.0</v>
      </c>
      <c r="H13" s="106">
        <v>9.0</v>
      </c>
      <c r="I13" s="106">
        <v>3.0</v>
      </c>
      <c r="J13" s="106">
        <v>3.0</v>
      </c>
      <c r="K13" s="107" t="str">
        <f t="shared" si="1"/>
        <v>15</v>
      </c>
      <c r="L13" s="108" t="str">
        <f t="shared" si="2"/>
        <v>36.59</v>
      </c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24.0" customHeight="1">
      <c r="A14" s="104" t="s">
        <v>156</v>
      </c>
      <c r="B14" s="105">
        <v>41.0</v>
      </c>
      <c r="C14" s="109">
        <v>0.0</v>
      </c>
      <c r="D14" s="109">
        <v>0.0</v>
      </c>
      <c r="E14" s="109">
        <v>0.0</v>
      </c>
      <c r="F14" s="106">
        <v>2.0</v>
      </c>
      <c r="G14" s="106">
        <v>1.0</v>
      </c>
      <c r="H14" s="106">
        <v>9.0</v>
      </c>
      <c r="I14" s="106">
        <v>13.0</v>
      </c>
      <c r="J14" s="106">
        <v>16.0</v>
      </c>
      <c r="K14" s="107" t="str">
        <f t="shared" si="1"/>
        <v>38</v>
      </c>
      <c r="L14" s="108" t="str">
        <f t="shared" si="2"/>
        <v>92.68</v>
      </c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ht="24.0" customHeight="1">
      <c r="A15" s="104" t="s">
        <v>157</v>
      </c>
      <c r="B15" s="105">
        <v>41.0</v>
      </c>
      <c r="C15" s="109">
        <v>0.0</v>
      </c>
      <c r="D15" s="106">
        <v>6.0</v>
      </c>
      <c r="E15" s="106">
        <v>7.0</v>
      </c>
      <c r="F15" s="106">
        <v>9.0</v>
      </c>
      <c r="G15" s="106">
        <v>8.0</v>
      </c>
      <c r="H15" s="106">
        <v>6.0</v>
      </c>
      <c r="I15" s="106">
        <v>3.0</v>
      </c>
      <c r="J15" s="106">
        <v>2.0</v>
      </c>
      <c r="K15" s="107" t="str">
        <f t="shared" si="1"/>
        <v>11</v>
      </c>
      <c r="L15" s="108" t="str">
        <f t="shared" si="2"/>
        <v>26.83</v>
      </c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ht="23.2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ht="23.2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23.2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23.2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24.0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24.75" customHeight="1">
      <c r="A21" s="95" t="s">
        <v>144</v>
      </c>
      <c r="B21" s="96" t="s">
        <v>158</v>
      </c>
      <c r="C21" s="97"/>
      <c r="D21" s="97"/>
      <c r="E21" s="97"/>
      <c r="F21" s="97"/>
      <c r="G21" s="97"/>
      <c r="H21" s="97"/>
      <c r="I21" s="97"/>
      <c r="J21" s="98"/>
      <c r="K21" s="95" t="s">
        <v>146</v>
      </c>
      <c r="L21" s="95" t="s">
        <v>147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24.75" customHeight="1">
      <c r="A22" s="99"/>
      <c r="B22" s="95" t="s">
        <v>148</v>
      </c>
      <c r="C22" s="110" t="s">
        <v>149</v>
      </c>
      <c r="D22" s="111"/>
      <c r="E22" s="111"/>
      <c r="F22" s="111"/>
      <c r="G22" s="111"/>
      <c r="H22" s="111"/>
      <c r="I22" s="111"/>
      <c r="J22" s="112"/>
      <c r="K22" s="99"/>
      <c r="L22" s="99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69.0" customHeight="1">
      <c r="A23" s="101"/>
      <c r="B23" s="101"/>
      <c r="C23" s="113">
        <v>0.0</v>
      </c>
      <c r="D23" s="113">
        <v>1.0</v>
      </c>
      <c r="E23" s="114">
        <v>1.5</v>
      </c>
      <c r="F23" s="113">
        <v>2.0</v>
      </c>
      <c r="G23" s="114">
        <v>2.5</v>
      </c>
      <c r="H23" s="113">
        <v>3.0</v>
      </c>
      <c r="I23" s="114">
        <v>3.5</v>
      </c>
      <c r="J23" s="113">
        <v>4.0</v>
      </c>
      <c r="K23" s="101"/>
      <c r="L23" s="101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24.0" customHeight="1">
      <c r="A24" s="104" t="s">
        <v>150</v>
      </c>
      <c r="B24" s="105">
        <v>40.0</v>
      </c>
      <c r="C24" s="109">
        <v>0.0</v>
      </c>
      <c r="D24" s="106">
        <v>0.0</v>
      </c>
      <c r="E24" s="106">
        <v>3.0</v>
      </c>
      <c r="F24" s="106">
        <v>4.0</v>
      </c>
      <c r="G24" s="106">
        <v>9.0</v>
      </c>
      <c r="H24" s="106">
        <v>7.0</v>
      </c>
      <c r="I24" s="106">
        <v>6.0</v>
      </c>
      <c r="J24" s="106">
        <v>11.0</v>
      </c>
      <c r="K24" s="107" t="str">
        <f t="shared" ref="K24:K31" si="3">SUM(H24:J24)</f>
        <v>24</v>
      </c>
      <c r="L24" s="108" t="str">
        <f t="shared" ref="L24:L31" si="4">IFERROR((100*K24)/B24,0)</f>
        <v>60.00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24.0" customHeight="1">
      <c r="A25" s="104" t="s">
        <v>151</v>
      </c>
      <c r="B25" s="105">
        <v>40.0</v>
      </c>
      <c r="C25" s="106">
        <v>8.0</v>
      </c>
      <c r="D25" s="106">
        <v>3.0</v>
      </c>
      <c r="E25" s="106">
        <v>6.0</v>
      </c>
      <c r="F25" s="106">
        <v>5.0</v>
      </c>
      <c r="G25" s="106">
        <v>4.0</v>
      </c>
      <c r="H25" s="106">
        <v>9.0</v>
      </c>
      <c r="I25" s="106">
        <v>3.0</v>
      </c>
      <c r="J25" s="106">
        <v>2.0</v>
      </c>
      <c r="K25" s="107" t="str">
        <f t="shared" si="3"/>
        <v>14</v>
      </c>
      <c r="L25" s="108" t="str">
        <f t="shared" si="4"/>
        <v>35.00</v>
      </c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24.0" customHeight="1">
      <c r="A26" s="104" t="s">
        <v>152</v>
      </c>
      <c r="B26" s="105">
        <v>40.0</v>
      </c>
      <c r="C26" s="109">
        <v>0.0</v>
      </c>
      <c r="D26" s="106">
        <v>0.0</v>
      </c>
      <c r="E26" s="106">
        <v>3.0</v>
      </c>
      <c r="F26" s="106">
        <v>10.0</v>
      </c>
      <c r="G26" s="106">
        <v>9.0</v>
      </c>
      <c r="H26" s="106">
        <v>9.0</v>
      </c>
      <c r="I26" s="106">
        <v>9.0</v>
      </c>
      <c r="J26" s="109">
        <v>0.0</v>
      </c>
      <c r="K26" s="107" t="str">
        <f t="shared" si="3"/>
        <v>18</v>
      </c>
      <c r="L26" s="108" t="str">
        <f t="shared" si="4"/>
        <v>45.00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24.0" customHeight="1">
      <c r="A27" s="104" t="s">
        <v>153</v>
      </c>
      <c r="B27" s="105">
        <v>40.0</v>
      </c>
      <c r="C27" s="109">
        <v>0.0</v>
      </c>
      <c r="D27" s="106">
        <v>15.0</v>
      </c>
      <c r="E27" s="106">
        <v>9.0</v>
      </c>
      <c r="F27" s="106">
        <v>5.0</v>
      </c>
      <c r="G27" s="106">
        <v>8.0</v>
      </c>
      <c r="H27" s="106">
        <v>2.0</v>
      </c>
      <c r="I27" s="109">
        <v>0.0</v>
      </c>
      <c r="J27" s="106">
        <v>1.0</v>
      </c>
      <c r="K27" s="107" t="str">
        <f t="shared" si="3"/>
        <v>3</v>
      </c>
      <c r="L27" s="108" t="str">
        <f t="shared" si="4"/>
        <v>7.50</v>
      </c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24.0" customHeight="1">
      <c r="A28" s="104" t="s">
        <v>154</v>
      </c>
      <c r="B28" s="105">
        <v>40.0</v>
      </c>
      <c r="C28" s="109">
        <v>0.0</v>
      </c>
      <c r="D28" s="109">
        <v>0.0</v>
      </c>
      <c r="E28" s="106">
        <v>1.0</v>
      </c>
      <c r="F28" s="109">
        <v>0.0</v>
      </c>
      <c r="G28" s="106">
        <v>3.0</v>
      </c>
      <c r="H28" s="106">
        <v>2.0</v>
      </c>
      <c r="I28" s="106">
        <v>14.0</v>
      </c>
      <c r="J28" s="106">
        <v>20.0</v>
      </c>
      <c r="K28" s="107" t="str">
        <f t="shared" si="3"/>
        <v>36</v>
      </c>
      <c r="L28" s="108" t="str">
        <f t="shared" si="4"/>
        <v>90.00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24.0" customHeight="1">
      <c r="A29" s="104" t="s">
        <v>155</v>
      </c>
      <c r="B29" s="105">
        <v>40.0</v>
      </c>
      <c r="C29" s="109">
        <v>0.0</v>
      </c>
      <c r="D29" s="109">
        <v>0.0</v>
      </c>
      <c r="E29" s="109">
        <v>0.0</v>
      </c>
      <c r="F29" s="109">
        <v>0.0</v>
      </c>
      <c r="G29" s="106">
        <v>1.0</v>
      </c>
      <c r="H29" s="106">
        <v>2.0</v>
      </c>
      <c r="I29" s="106">
        <v>10.0</v>
      </c>
      <c r="J29" s="106">
        <v>27.0</v>
      </c>
      <c r="K29" s="107" t="str">
        <f t="shared" si="3"/>
        <v>39</v>
      </c>
      <c r="L29" s="108" t="str">
        <f t="shared" si="4"/>
        <v>97.50</v>
      </c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24.0" customHeight="1">
      <c r="A30" s="104" t="s">
        <v>156</v>
      </c>
      <c r="B30" s="105">
        <v>40.0</v>
      </c>
      <c r="C30" s="109">
        <v>0.0</v>
      </c>
      <c r="D30" s="109">
        <v>0.0</v>
      </c>
      <c r="E30" s="109">
        <v>0.0</v>
      </c>
      <c r="F30" s="106">
        <v>1.0</v>
      </c>
      <c r="G30" s="106">
        <v>9.0</v>
      </c>
      <c r="H30" s="106">
        <v>10.0</v>
      </c>
      <c r="I30" s="106">
        <v>4.0</v>
      </c>
      <c r="J30" s="106">
        <v>16.0</v>
      </c>
      <c r="K30" s="107" t="str">
        <f t="shared" si="3"/>
        <v>30</v>
      </c>
      <c r="L30" s="108" t="str">
        <f t="shared" si="4"/>
        <v>75.00</v>
      </c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24.0" customHeight="1">
      <c r="A31" s="104" t="s">
        <v>157</v>
      </c>
      <c r="B31" s="105">
        <v>40.0</v>
      </c>
      <c r="C31" s="109">
        <v>0.0</v>
      </c>
      <c r="D31" s="106">
        <v>18.0</v>
      </c>
      <c r="E31" s="106">
        <v>7.0</v>
      </c>
      <c r="F31" s="106">
        <v>8.0</v>
      </c>
      <c r="G31" s="106">
        <v>3.0</v>
      </c>
      <c r="H31" s="106">
        <v>1.0</v>
      </c>
      <c r="I31" s="106">
        <v>1.0</v>
      </c>
      <c r="J31" s="106">
        <v>2.0</v>
      </c>
      <c r="K31" s="107" t="str">
        <f t="shared" si="3"/>
        <v>4</v>
      </c>
      <c r="L31" s="108" t="str">
        <f t="shared" si="4"/>
        <v>10.00</v>
      </c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23.2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23.2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23.2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23.2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23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23.2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23.2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24.0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24.0" customHeight="1">
      <c r="A40" s="115" t="s">
        <v>144</v>
      </c>
      <c r="B40" s="116" t="s">
        <v>159</v>
      </c>
      <c r="C40" s="97"/>
      <c r="D40" s="97"/>
      <c r="E40" s="97"/>
      <c r="F40" s="97"/>
      <c r="G40" s="97"/>
      <c r="H40" s="97"/>
      <c r="I40" s="97"/>
      <c r="J40" s="98"/>
      <c r="K40" s="115" t="s">
        <v>146</v>
      </c>
      <c r="L40" s="115" t="s">
        <v>147</v>
      </c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24.0" customHeight="1">
      <c r="A41" s="99"/>
      <c r="B41" s="115" t="s">
        <v>148</v>
      </c>
      <c r="C41" s="117" t="s">
        <v>149</v>
      </c>
      <c r="D41" s="111"/>
      <c r="E41" s="111"/>
      <c r="F41" s="111"/>
      <c r="G41" s="111"/>
      <c r="H41" s="111"/>
      <c r="I41" s="111"/>
      <c r="J41" s="112"/>
      <c r="K41" s="99"/>
      <c r="L41" s="99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69.0" customHeight="1">
      <c r="A42" s="101"/>
      <c r="B42" s="101"/>
      <c r="C42" s="118">
        <v>0.0</v>
      </c>
      <c r="D42" s="118">
        <v>1.0</v>
      </c>
      <c r="E42" s="119">
        <v>1.5</v>
      </c>
      <c r="F42" s="118">
        <v>2.0</v>
      </c>
      <c r="G42" s="119">
        <v>2.5</v>
      </c>
      <c r="H42" s="118">
        <v>3.0</v>
      </c>
      <c r="I42" s="119">
        <v>3.5</v>
      </c>
      <c r="J42" s="118">
        <v>4.0</v>
      </c>
      <c r="K42" s="101"/>
      <c r="L42" s="101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24.0" customHeight="1">
      <c r="A43" s="104" t="s">
        <v>150</v>
      </c>
      <c r="B43" s="105">
        <v>50.0</v>
      </c>
      <c r="C43" s="106">
        <v>1.0</v>
      </c>
      <c r="D43" s="109">
        <v>0.0</v>
      </c>
      <c r="E43" s="106">
        <v>1.0</v>
      </c>
      <c r="F43" s="106">
        <v>10.0</v>
      </c>
      <c r="G43" s="106">
        <v>13.0</v>
      </c>
      <c r="H43" s="106">
        <v>9.0</v>
      </c>
      <c r="I43" s="106">
        <v>9.0</v>
      </c>
      <c r="J43" s="106">
        <v>7.0</v>
      </c>
      <c r="K43" s="107" t="str">
        <f t="shared" ref="K43:K50" si="5">SUM(H43:J43)</f>
        <v>25</v>
      </c>
      <c r="L43" s="108" t="str">
        <f t="shared" ref="L43:L50" si="6">IFERROR((100*K43)/B43,0)</f>
        <v>50.00</v>
      </c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24.0" customHeight="1">
      <c r="A44" s="104" t="s">
        <v>151</v>
      </c>
      <c r="B44" s="105">
        <v>50.0</v>
      </c>
      <c r="C44" s="106">
        <v>7.0</v>
      </c>
      <c r="D44" s="106">
        <v>8.0</v>
      </c>
      <c r="E44" s="106">
        <v>9.0</v>
      </c>
      <c r="F44" s="106">
        <v>8.0</v>
      </c>
      <c r="G44" s="106">
        <v>9.0</v>
      </c>
      <c r="H44" s="106">
        <v>6.0</v>
      </c>
      <c r="I44" s="106">
        <v>2.0</v>
      </c>
      <c r="J44" s="106">
        <v>1.0</v>
      </c>
      <c r="K44" s="107" t="str">
        <f t="shared" si="5"/>
        <v>9</v>
      </c>
      <c r="L44" s="108" t="str">
        <f t="shared" si="6"/>
        <v>18.00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24.0" customHeight="1">
      <c r="A45" s="104" t="s">
        <v>152</v>
      </c>
      <c r="B45" s="105">
        <v>50.0</v>
      </c>
      <c r="C45" s="106">
        <v>1.0</v>
      </c>
      <c r="D45" s="106">
        <v>9.0</v>
      </c>
      <c r="E45" s="106">
        <v>10.0</v>
      </c>
      <c r="F45" s="106">
        <v>14.0</v>
      </c>
      <c r="G45" s="106">
        <v>8.0</v>
      </c>
      <c r="H45" s="106">
        <v>4.0</v>
      </c>
      <c r="I45" s="106">
        <v>1.0</v>
      </c>
      <c r="J45" s="106">
        <v>3.0</v>
      </c>
      <c r="K45" s="107" t="str">
        <f t="shared" si="5"/>
        <v>8</v>
      </c>
      <c r="L45" s="108" t="str">
        <f t="shared" si="6"/>
        <v>16.00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24.0" customHeight="1">
      <c r="A46" s="104" t="s">
        <v>153</v>
      </c>
      <c r="B46" s="105">
        <v>50.0</v>
      </c>
      <c r="C46" s="106">
        <v>15.0</v>
      </c>
      <c r="D46" s="106">
        <v>6.0</v>
      </c>
      <c r="E46" s="106">
        <v>4.0</v>
      </c>
      <c r="F46" s="106">
        <v>12.0</v>
      </c>
      <c r="G46" s="106">
        <v>4.0</v>
      </c>
      <c r="H46" s="106">
        <v>7.0</v>
      </c>
      <c r="I46" s="106">
        <v>2.0</v>
      </c>
      <c r="J46" s="109">
        <v>0.0</v>
      </c>
      <c r="K46" s="107" t="str">
        <f t="shared" si="5"/>
        <v>9</v>
      </c>
      <c r="L46" s="108" t="str">
        <f t="shared" si="6"/>
        <v>18.00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24.0" customHeight="1">
      <c r="A47" s="104" t="s">
        <v>154</v>
      </c>
      <c r="B47" s="105">
        <v>50.0</v>
      </c>
      <c r="C47" s="106">
        <v>18.0</v>
      </c>
      <c r="D47" s="109">
        <v>0.0</v>
      </c>
      <c r="E47" s="106">
        <v>7.0</v>
      </c>
      <c r="F47" s="106">
        <v>7.0</v>
      </c>
      <c r="G47" s="106">
        <v>12.0</v>
      </c>
      <c r="H47" s="106">
        <v>2.0</v>
      </c>
      <c r="I47" s="109">
        <v>0.0</v>
      </c>
      <c r="J47" s="106">
        <v>4.0</v>
      </c>
      <c r="K47" s="107" t="str">
        <f t="shared" si="5"/>
        <v>6</v>
      </c>
      <c r="L47" s="108" t="str">
        <f t="shared" si="6"/>
        <v>12.00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24.0" customHeight="1">
      <c r="A48" s="104" t="s">
        <v>155</v>
      </c>
      <c r="B48" s="105">
        <v>50.0</v>
      </c>
      <c r="C48" s="106">
        <v>11.0</v>
      </c>
      <c r="D48" s="106">
        <v>7.0</v>
      </c>
      <c r="E48" s="106">
        <v>4.0</v>
      </c>
      <c r="F48" s="106">
        <v>11.0</v>
      </c>
      <c r="G48" s="106">
        <v>4.0</v>
      </c>
      <c r="H48" s="106">
        <v>3.0</v>
      </c>
      <c r="I48" s="106">
        <v>4.0</v>
      </c>
      <c r="J48" s="106">
        <v>6.0</v>
      </c>
      <c r="K48" s="107" t="str">
        <f t="shared" si="5"/>
        <v>13</v>
      </c>
      <c r="L48" s="108" t="str">
        <f t="shared" si="6"/>
        <v>26.00</v>
      </c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24.0" customHeight="1">
      <c r="A49" s="104" t="s">
        <v>156</v>
      </c>
      <c r="B49" s="105">
        <v>50.0</v>
      </c>
      <c r="C49" s="106">
        <v>8.0</v>
      </c>
      <c r="D49" s="106">
        <v>6.0</v>
      </c>
      <c r="E49" s="106">
        <v>8.0</v>
      </c>
      <c r="F49" s="106">
        <v>1.0</v>
      </c>
      <c r="G49" s="106">
        <v>5.0</v>
      </c>
      <c r="H49" s="106">
        <v>3.0</v>
      </c>
      <c r="I49" s="106">
        <v>4.0</v>
      </c>
      <c r="J49" s="106">
        <v>15.0</v>
      </c>
      <c r="K49" s="107" t="str">
        <f t="shared" si="5"/>
        <v>22</v>
      </c>
      <c r="L49" s="108" t="str">
        <f t="shared" si="6"/>
        <v>44.00</v>
      </c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24.0" customHeight="1">
      <c r="A50" s="104" t="s">
        <v>157</v>
      </c>
      <c r="B50" s="105">
        <v>50.0</v>
      </c>
      <c r="C50" s="106">
        <v>5.0</v>
      </c>
      <c r="D50" s="106">
        <v>11.0</v>
      </c>
      <c r="E50" s="106">
        <v>12.0</v>
      </c>
      <c r="F50" s="106">
        <v>9.0</v>
      </c>
      <c r="G50" s="106">
        <v>9.0</v>
      </c>
      <c r="H50" s="106">
        <v>2.0</v>
      </c>
      <c r="I50" s="106">
        <v>1.0</v>
      </c>
      <c r="J50" s="106">
        <v>1.0</v>
      </c>
      <c r="K50" s="107" t="str">
        <f t="shared" si="5"/>
        <v>4</v>
      </c>
      <c r="L50" s="108" t="str">
        <f t="shared" si="6"/>
        <v>8.00</v>
      </c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23.2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23.2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23.2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23.2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23.2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23.2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23.2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24.0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24.75" customHeight="1">
      <c r="A59" s="115" t="s">
        <v>144</v>
      </c>
      <c r="B59" s="116" t="s">
        <v>160</v>
      </c>
      <c r="C59" s="97"/>
      <c r="D59" s="97"/>
      <c r="E59" s="97"/>
      <c r="F59" s="97"/>
      <c r="G59" s="97"/>
      <c r="H59" s="97"/>
      <c r="I59" s="97"/>
      <c r="J59" s="98"/>
      <c r="K59" s="115" t="s">
        <v>146</v>
      </c>
      <c r="L59" s="115" t="s">
        <v>147</v>
      </c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24.75" customHeight="1">
      <c r="A60" s="99"/>
      <c r="B60" s="115" t="s">
        <v>148</v>
      </c>
      <c r="C60" s="117" t="s">
        <v>149</v>
      </c>
      <c r="D60" s="111"/>
      <c r="E60" s="111"/>
      <c r="F60" s="111"/>
      <c r="G60" s="111"/>
      <c r="H60" s="111"/>
      <c r="I60" s="111"/>
      <c r="J60" s="112"/>
      <c r="K60" s="99"/>
      <c r="L60" s="99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73.5" customHeight="1">
      <c r="A61" s="101"/>
      <c r="B61" s="101"/>
      <c r="C61" s="118">
        <v>0.0</v>
      </c>
      <c r="D61" s="118">
        <v>1.0</v>
      </c>
      <c r="E61" s="119">
        <v>1.5</v>
      </c>
      <c r="F61" s="118">
        <v>2.0</v>
      </c>
      <c r="G61" s="119">
        <v>2.5</v>
      </c>
      <c r="H61" s="118">
        <v>3.0</v>
      </c>
      <c r="I61" s="119">
        <v>3.5</v>
      </c>
      <c r="J61" s="118">
        <v>4.0</v>
      </c>
      <c r="K61" s="101"/>
      <c r="L61" s="101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24.0" customHeight="1">
      <c r="A62" s="104" t="s">
        <v>150</v>
      </c>
      <c r="B62" s="105">
        <v>47.0</v>
      </c>
      <c r="C62" s="106">
        <v>7.0</v>
      </c>
      <c r="D62" s="106">
        <v>6.0</v>
      </c>
      <c r="E62" s="106">
        <v>5.0</v>
      </c>
      <c r="F62" s="106">
        <v>10.0</v>
      </c>
      <c r="G62" s="106">
        <v>6.0</v>
      </c>
      <c r="H62" s="106">
        <v>6.0</v>
      </c>
      <c r="I62" s="106">
        <v>3.0</v>
      </c>
      <c r="J62" s="106">
        <v>4.0</v>
      </c>
      <c r="K62" s="107" t="str">
        <f t="shared" ref="K62:K69" si="7">SUM(H62:J62)</f>
        <v>13</v>
      </c>
      <c r="L62" s="108" t="str">
        <f t="shared" ref="L62:L69" si="8">IFERROR((100*K62)/B62,0)</f>
        <v>27.66</v>
      </c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24.0" customHeight="1">
      <c r="A63" s="104" t="s">
        <v>151</v>
      </c>
      <c r="B63" s="105">
        <v>47.0</v>
      </c>
      <c r="C63" s="106">
        <v>6.0</v>
      </c>
      <c r="D63" s="106">
        <v>8.0</v>
      </c>
      <c r="E63" s="106">
        <v>4.0</v>
      </c>
      <c r="F63" s="106">
        <v>9.0</v>
      </c>
      <c r="G63" s="106">
        <v>12.0</v>
      </c>
      <c r="H63" s="106">
        <v>6.0</v>
      </c>
      <c r="I63" s="106">
        <v>2.0</v>
      </c>
      <c r="J63" s="109">
        <v>0.0</v>
      </c>
      <c r="K63" s="107" t="str">
        <f t="shared" si="7"/>
        <v>8</v>
      </c>
      <c r="L63" s="108" t="str">
        <f t="shared" si="8"/>
        <v>17.02</v>
      </c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24.0" customHeight="1">
      <c r="A64" s="104" t="s">
        <v>152</v>
      </c>
      <c r="B64" s="105">
        <v>47.0</v>
      </c>
      <c r="C64" s="106">
        <v>8.0</v>
      </c>
      <c r="D64" s="106">
        <v>6.0</v>
      </c>
      <c r="E64" s="106">
        <v>2.0</v>
      </c>
      <c r="F64" s="106">
        <v>5.0</v>
      </c>
      <c r="G64" s="106">
        <v>12.0</v>
      </c>
      <c r="H64" s="106">
        <v>7.0</v>
      </c>
      <c r="I64" s="106">
        <v>5.0</v>
      </c>
      <c r="J64" s="106">
        <v>2.0</v>
      </c>
      <c r="K64" s="107" t="str">
        <f t="shared" si="7"/>
        <v>14</v>
      </c>
      <c r="L64" s="108" t="str">
        <f t="shared" si="8"/>
        <v>29.79</v>
      </c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24.0" customHeight="1">
      <c r="A65" s="104" t="s">
        <v>153</v>
      </c>
      <c r="B65" s="105">
        <v>47.0</v>
      </c>
      <c r="C65" s="106">
        <v>28.0</v>
      </c>
      <c r="D65" s="106">
        <v>4.0</v>
      </c>
      <c r="E65" s="106">
        <v>6.0</v>
      </c>
      <c r="F65" s="106">
        <v>4.0</v>
      </c>
      <c r="G65" s="106">
        <v>4.0</v>
      </c>
      <c r="H65" s="106">
        <v>1.0</v>
      </c>
      <c r="I65" s="109">
        <v>0.0</v>
      </c>
      <c r="J65" s="109">
        <v>0.0</v>
      </c>
      <c r="K65" s="107" t="str">
        <f t="shared" si="7"/>
        <v>1</v>
      </c>
      <c r="L65" s="108" t="str">
        <f t="shared" si="8"/>
        <v>2.13</v>
      </c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24.0" customHeight="1">
      <c r="A66" s="104" t="s">
        <v>154</v>
      </c>
      <c r="B66" s="105">
        <v>47.0</v>
      </c>
      <c r="C66" s="106">
        <v>19.0</v>
      </c>
      <c r="D66" s="106">
        <v>8.0</v>
      </c>
      <c r="E66" s="106">
        <v>2.0</v>
      </c>
      <c r="F66" s="106">
        <v>3.0</v>
      </c>
      <c r="G66" s="106">
        <v>4.0</v>
      </c>
      <c r="H66" s="106">
        <v>6.0</v>
      </c>
      <c r="I66" s="106">
        <v>4.0</v>
      </c>
      <c r="J66" s="106">
        <v>1.0</v>
      </c>
      <c r="K66" s="107" t="str">
        <f t="shared" si="7"/>
        <v>11</v>
      </c>
      <c r="L66" s="108" t="str">
        <f t="shared" si="8"/>
        <v>23.40</v>
      </c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24.0" customHeight="1">
      <c r="A67" s="104" t="s">
        <v>155</v>
      </c>
      <c r="B67" s="105">
        <v>47.0</v>
      </c>
      <c r="C67" s="109">
        <v>0.0</v>
      </c>
      <c r="D67" s="109">
        <v>0.0</v>
      </c>
      <c r="E67" s="106">
        <v>1.0</v>
      </c>
      <c r="F67" s="106">
        <v>3.0</v>
      </c>
      <c r="G67" s="106">
        <v>7.0</v>
      </c>
      <c r="H67" s="106">
        <v>7.0</v>
      </c>
      <c r="I67" s="106">
        <v>15.0</v>
      </c>
      <c r="J67" s="106">
        <v>14.0</v>
      </c>
      <c r="K67" s="107" t="str">
        <f t="shared" si="7"/>
        <v>36</v>
      </c>
      <c r="L67" s="108" t="str">
        <f t="shared" si="8"/>
        <v>76.60</v>
      </c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24.0" customHeight="1">
      <c r="A68" s="104" t="s">
        <v>156</v>
      </c>
      <c r="B68" s="105">
        <v>47.0</v>
      </c>
      <c r="C68" s="106">
        <v>14.0</v>
      </c>
      <c r="D68" s="106">
        <v>1.0</v>
      </c>
      <c r="E68" s="106">
        <v>1.0</v>
      </c>
      <c r="F68" s="106">
        <v>5.0</v>
      </c>
      <c r="G68" s="106">
        <v>3.0</v>
      </c>
      <c r="H68" s="106">
        <v>6.0</v>
      </c>
      <c r="I68" s="106">
        <v>7.0</v>
      </c>
      <c r="J68" s="106">
        <v>10.0</v>
      </c>
      <c r="K68" s="107" t="str">
        <f t="shared" si="7"/>
        <v>23</v>
      </c>
      <c r="L68" s="108" t="str">
        <f t="shared" si="8"/>
        <v>48.94</v>
      </c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24.0" customHeight="1">
      <c r="A69" s="104" t="s">
        <v>157</v>
      </c>
      <c r="B69" s="105">
        <v>47.0</v>
      </c>
      <c r="C69" s="106">
        <v>2.0</v>
      </c>
      <c r="D69" s="106">
        <v>9.0</v>
      </c>
      <c r="E69" s="106">
        <v>9.0</v>
      </c>
      <c r="F69" s="106">
        <v>8.0</v>
      </c>
      <c r="G69" s="106">
        <v>8.0</v>
      </c>
      <c r="H69" s="106">
        <v>5.0</v>
      </c>
      <c r="I69" s="106">
        <v>3.0</v>
      </c>
      <c r="J69" s="106">
        <v>3.0</v>
      </c>
      <c r="K69" s="107" t="str">
        <f t="shared" si="7"/>
        <v>11</v>
      </c>
      <c r="L69" s="108" t="str">
        <f t="shared" si="8"/>
        <v>23.40</v>
      </c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23.2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23.2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23.2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23.2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23.2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23.2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23.2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24.0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24.0" customHeight="1">
      <c r="A78" s="120" t="s">
        <v>144</v>
      </c>
      <c r="B78" s="121" t="s">
        <v>161</v>
      </c>
      <c r="C78" s="97"/>
      <c r="D78" s="97"/>
      <c r="E78" s="97"/>
      <c r="F78" s="97"/>
      <c r="G78" s="97"/>
      <c r="H78" s="97"/>
      <c r="I78" s="97"/>
      <c r="J78" s="98"/>
      <c r="K78" s="120" t="s">
        <v>146</v>
      </c>
      <c r="L78" s="120" t="s">
        <v>147</v>
      </c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24.0" customHeight="1">
      <c r="A79" s="99"/>
      <c r="B79" s="120" t="s">
        <v>148</v>
      </c>
      <c r="C79" s="122" t="s">
        <v>149</v>
      </c>
      <c r="D79" s="111"/>
      <c r="E79" s="111"/>
      <c r="F79" s="111"/>
      <c r="G79" s="111"/>
      <c r="H79" s="111"/>
      <c r="I79" s="111"/>
      <c r="J79" s="112"/>
      <c r="K79" s="99"/>
      <c r="L79" s="99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75.75" customHeight="1">
      <c r="A80" s="101"/>
      <c r="B80" s="101"/>
      <c r="C80" s="123">
        <v>0.0</v>
      </c>
      <c r="D80" s="123">
        <v>1.0</v>
      </c>
      <c r="E80" s="124">
        <v>1.5</v>
      </c>
      <c r="F80" s="123">
        <v>2.0</v>
      </c>
      <c r="G80" s="124">
        <v>2.5</v>
      </c>
      <c r="H80" s="123">
        <v>3.0</v>
      </c>
      <c r="I80" s="124">
        <v>3.5</v>
      </c>
      <c r="J80" s="123">
        <v>4.0</v>
      </c>
      <c r="K80" s="101"/>
      <c r="L80" s="101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24.0" customHeight="1">
      <c r="A81" s="104" t="s">
        <v>150</v>
      </c>
      <c r="B81" s="105">
        <v>33.0</v>
      </c>
      <c r="C81" s="109">
        <v>0.0</v>
      </c>
      <c r="D81" s="109">
        <v>0.0</v>
      </c>
      <c r="E81" s="106">
        <v>2.0</v>
      </c>
      <c r="F81" s="106">
        <v>3.0</v>
      </c>
      <c r="G81" s="106">
        <v>7.0</v>
      </c>
      <c r="H81" s="106">
        <v>6.0</v>
      </c>
      <c r="I81" s="106">
        <v>7.0</v>
      </c>
      <c r="J81" s="106">
        <v>8.0</v>
      </c>
      <c r="K81" s="107" t="str">
        <f t="shared" ref="K81:K88" si="9">SUM(H81:J81)</f>
        <v>21</v>
      </c>
      <c r="L81" s="108" t="str">
        <f t="shared" ref="L81:L88" si="10">IFERROR((100*K81)/B81,0)</f>
        <v>63.64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24.0" customHeight="1">
      <c r="A82" s="104" t="s">
        <v>151</v>
      </c>
      <c r="B82" s="105">
        <v>33.0</v>
      </c>
      <c r="C82" s="109">
        <v>0.0</v>
      </c>
      <c r="D82" s="106">
        <v>5.0</v>
      </c>
      <c r="E82" s="106">
        <v>4.0</v>
      </c>
      <c r="F82" s="106">
        <v>10.0</v>
      </c>
      <c r="G82" s="106">
        <v>7.0</v>
      </c>
      <c r="H82" s="106">
        <v>5.0</v>
      </c>
      <c r="I82" s="106">
        <v>1.0</v>
      </c>
      <c r="J82" s="106">
        <v>1.0</v>
      </c>
      <c r="K82" s="107" t="str">
        <f t="shared" si="9"/>
        <v>7</v>
      </c>
      <c r="L82" s="108" t="str">
        <f t="shared" si="10"/>
        <v>21.21</v>
      </c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24.0" customHeight="1">
      <c r="A83" s="104" t="s">
        <v>152</v>
      </c>
      <c r="B83" s="105">
        <v>33.0</v>
      </c>
      <c r="C83" s="109">
        <v>0.0</v>
      </c>
      <c r="D83" s="106">
        <v>8.0</v>
      </c>
      <c r="E83" s="106">
        <v>5.0</v>
      </c>
      <c r="F83" s="106">
        <v>5.0</v>
      </c>
      <c r="G83" s="106">
        <v>3.0</v>
      </c>
      <c r="H83" s="106">
        <v>4.0</v>
      </c>
      <c r="I83" s="106">
        <v>4.0</v>
      </c>
      <c r="J83" s="106">
        <v>4.0</v>
      </c>
      <c r="K83" s="107" t="str">
        <f t="shared" si="9"/>
        <v>12</v>
      </c>
      <c r="L83" s="108" t="str">
        <f t="shared" si="10"/>
        <v>36.36</v>
      </c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24.0" customHeight="1">
      <c r="A84" s="104" t="s">
        <v>153</v>
      </c>
      <c r="B84" s="105">
        <v>33.0</v>
      </c>
      <c r="C84" s="109">
        <v>0.0</v>
      </c>
      <c r="D84" s="106">
        <v>1.0</v>
      </c>
      <c r="E84" s="106">
        <v>4.0</v>
      </c>
      <c r="F84" s="106">
        <v>6.0</v>
      </c>
      <c r="G84" s="106">
        <v>7.0</v>
      </c>
      <c r="H84" s="106">
        <v>8.0</v>
      </c>
      <c r="I84" s="106">
        <v>4.0</v>
      </c>
      <c r="J84" s="106">
        <v>3.0</v>
      </c>
      <c r="K84" s="107" t="str">
        <f t="shared" si="9"/>
        <v>15</v>
      </c>
      <c r="L84" s="108" t="str">
        <f t="shared" si="10"/>
        <v>45.45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24.0" customHeight="1">
      <c r="A85" s="104" t="s">
        <v>154</v>
      </c>
      <c r="B85" s="105">
        <v>33.0</v>
      </c>
      <c r="C85" s="109">
        <v>0.0</v>
      </c>
      <c r="D85" s="109">
        <v>0.0</v>
      </c>
      <c r="E85" s="106">
        <v>1.0</v>
      </c>
      <c r="F85" s="106">
        <v>2.0</v>
      </c>
      <c r="G85" s="106">
        <v>2.0</v>
      </c>
      <c r="H85" s="106">
        <v>8.0</v>
      </c>
      <c r="I85" s="106">
        <v>6.0</v>
      </c>
      <c r="J85" s="106">
        <v>14.0</v>
      </c>
      <c r="K85" s="107" t="str">
        <f t="shared" si="9"/>
        <v>28</v>
      </c>
      <c r="L85" s="108" t="str">
        <f t="shared" si="10"/>
        <v>84.85</v>
      </c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24.0" customHeight="1">
      <c r="A86" s="104" t="s">
        <v>155</v>
      </c>
      <c r="B86" s="105">
        <v>33.0</v>
      </c>
      <c r="C86" s="109">
        <v>0.0</v>
      </c>
      <c r="D86" s="106">
        <v>3.0</v>
      </c>
      <c r="E86" s="106">
        <v>1.0</v>
      </c>
      <c r="F86" s="106">
        <v>3.0</v>
      </c>
      <c r="G86" s="106">
        <v>6.0</v>
      </c>
      <c r="H86" s="106">
        <v>6.0</v>
      </c>
      <c r="I86" s="106">
        <v>5.0</v>
      </c>
      <c r="J86" s="106">
        <v>9.0</v>
      </c>
      <c r="K86" s="107" t="str">
        <f t="shared" si="9"/>
        <v>20</v>
      </c>
      <c r="L86" s="108" t="str">
        <f t="shared" si="10"/>
        <v>60.61</v>
      </c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24.0" customHeight="1">
      <c r="A87" s="104" t="s">
        <v>156</v>
      </c>
      <c r="B87" s="105">
        <v>33.0</v>
      </c>
      <c r="C87" s="109">
        <v>0.0</v>
      </c>
      <c r="D87" s="109">
        <v>0.0</v>
      </c>
      <c r="E87" s="106">
        <v>1.0</v>
      </c>
      <c r="F87" s="106">
        <v>1.0</v>
      </c>
      <c r="G87" s="106">
        <v>2.0</v>
      </c>
      <c r="H87" s="106">
        <v>4.0</v>
      </c>
      <c r="I87" s="106">
        <v>7.0</v>
      </c>
      <c r="J87" s="106">
        <v>18.0</v>
      </c>
      <c r="K87" s="107" t="str">
        <f t="shared" si="9"/>
        <v>29</v>
      </c>
      <c r="L87" s="108" t="str">
        <f t="shared" si="10"/>
        <v>87.88</v>
      </c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24.0" customHeight="1">
      <c r="A88" s="104" t="s">
        <v>157</v>
      </c>
      <c r="B88" s="105">
        <v>33.0</v>
      </c>
      <c r="C88" s="109">
        <v>0.0</v>
      </c>
      <c r="D88" s="106">
        <v>4.0</v>
      </c>
      <c r="E88" s="106">
        <v>8.0</v>
      </c>
      <c r="F88" s="106">
        <v>6.0</v>
      </c>
      <c r="G88" s="106">
        <v>6.0</v>
      </c>
      <c r="H88" s="106">
        <v>6.0</v>
      </c>
      <c r="I88" s="106">
        <v>1.0</v>
      </c>
      <c r="J88" s="106">
        <v>2.0</v>
      </c>
      <c r="K88" s="107" t="str">
        <f t="shared" si="9"/>
        <v>9</v>
      </c>
      <c r="L88" s="108" t="str">
        <f t="shared" si="10"/>
        <v>27.27</v>
      </c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23.2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23.2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23.2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23.2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23.2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23.2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24.0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24.0" customHeight="1">
      <c r="A96" s="120" t="s">
        <v>144</v>
      </c>
      <c r="B96" s="121" t="s">
        <v>162</v>
      </c>
      <c r="C96" s="97"/>
      <c r="D96" s="97"/>
      <c r="E96" s="97"/>
      <c r="F96" s="97"/>
      <c r="G96" s="97"/>
      <c r="H96" s="97"/>
      <c r="I96" s="97"/>
      <c r="J96" s="98"/>
      <c r="K96" s="120" t="s">
        <v>146</v>
      </c>
      <c r="L96" s="120" t="s">
        <v>147</v>
      </c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24.0" customHeight="1">
      <c r="A97" s="99"/>
      <c r="B97" s="120" t="s">
        <v>148</v>
      </c>
      <c r="C97" s="122" t="s">
        <v>149</v>
      </c>
      <c r="D97" s="111"/>
      <c r="E97" s="111"/>
      <c r="F97" s="111"/>
      <c r="G97" s="111"/>
      <c r="H97" s="111"/>
      <c r="I97" s="111"/>
      <c r="J97" s="112"/>
      <c r="K97" s="99"/>
      <c r="L97" s="99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76.5" customHeight="1">
      <c r="A98" s="101"/>
      <c r="B98" s="101"/>
      <c r="C98" s="123">
        <v>0.0</v>
      </c>
      <c r="D98" s="123">
        <v>1.0</v>
      </c>
      <c r="E98" s="124">
        <v>1.5</v>
      </c>
      <c r="F98" s="123">
        <v>2.0</v>
      </c>
      <c r="G98" s="124">
        <v>2.5</v>
      </c>
      <c r="H98" s="123">
        <v>3.0</v>
      </c>
      <c r="I98" s="124">
        <v>3.5</v>
      </c>
      <c r="J98" s="123">
        <v>4.0</v>
      </c>
      <c r="K98" s="101"/>
      <c r="L98" s="101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24.0" customHeight="1">
      <c r="A99" s="104" t="s">
        <v>150</v>
      </c>
      <c r="B99" s="105">
        <v>32.0</v>
      </c>
      <c r="C99" s="109">
        <v>0.0</v>
      </c>
      <c r="D99" s="106">
        <v>2.0</v>
      </c>
      <c r="E99" s="106">
        <v>4.0</v>
      </c>
      <c r="F99" s="106">
        <v>6.0</v>
      </c>
      <c r="G99" s="106">
        <v>4.0</v>
      </c>
      <c r="H99" s="106">
        <v>4.0</v>
      </c>
      <c r="I99" s="106">
        <v>2.0</v>
      </c>
      <c r="J99" s="106">
        <v>10.0</v>
      </c>
      <c r="K99" s="107" t="str">
        <f t="shared" ref="K99:K106" si="11">SUM(H99:J99)</f>
        <v>16</v>
      </c>
      <c r="L99" s="108" t="str">
        <f t="shared" ref="L99:L106" si="12">IFERROR((100*K99)/B99,0)</f>
        <v>50.00</v>
      </c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24.0" customHeight="1">
      <c r="A100" s="104" t="s">
        <v>151</v>
      </c>
      <c r="B100" s="105">
        <v>32.0</v>
      </c>
      <c r="C100" s="106">
        <v>1.0</v>
      </c>
      <c r="D100" s="106">
        <v>3.0</v>
      </c>
      <c r="E100" s="106">
        <v>5.0</v>
      </c>
      <c r="F100" s="106">
        <v>9.0</v>
      </c>
      <c r="G100" s="106">
        <v>7.0</v>
      </c>
      <c r="H100" s="106">
        <v>5.0</v>
      </c>
      <c r="I100" s="106">
        <v>2.0</v>
      </c>
      <c r="J100" s="109">
        <v>0.0</v>
      </c>
      <c r="K100" s="107" t="str">
        <f t="shared" si="11"/>
        <v>7</v>
      </c>
      <c r="L100" s="108" t="str">
        <f t="shared" si="12"/>
        <v>21.88</v>
      </c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24.0" customHeight="1">
      <c r="A101" s="104" t="s">
        <v>152</v>
      </c>
      <c r="B101" s="105">
        <v>32.0</v>
      </c>
      <c r="C101" s="109">
        <v>0.0</v>
      </c>
      <c r="D101" s="106">
        <v>3.0</v>
      </c>
      <c r="E101" s="106">
        <v>4.0</v>
      </c>
      <c r="F101" s="106">
        <v>4.0</v>
      </c>
      <c r="G101" s="106">
        <v>3.0</v>
      </c>
      <c r="H101" s="106">
        <v>8.0</v>
      </c>
      <c r="I101" s="106">
        <v>2.0</v>
      </c>
      <c r="J101" s="106">
        <v>8.0</v>
      </c>
      <c r="K101" s="107" t="str">
        <f t="shared" si="11"/>
        <v>18</v>
      </c>
      <c r="L101" s="108" t="str">
        <f t="shared" si="12"/>
        <v>56.25</v>
      </c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24.0" customHeight="1">
      <c r="A102" s="104" t="s">
        <v>153</v>
      </c>
      <c r="B102" s="105">
        <v>32.0</v>
      </c>
      <c r="C102" s="106">
        <v>2.0</v>
      </c>
      <c r="D102" s="106">
        <v>4.0</v>
      </c>
      <c r="E102" s="106">
        <v>2.0</v>
      </c>
      <c r="F102" s="106">
        <v>4.0</v>
      </c>
      <c r="G102" s="106">
        <v>5.0</v>
      </c>
      <c r="H102" s="106">
        <v>9.0</v>
      </c>
      <c r="I102" s="106">
        <v>7.0</v>
      </c>
      <c r="J102" s="109">
        <v>0.0</v>
      </c>
      <c r="K102" s="107" t="str">
        <f t="shared" si="11"/>
        <v>16</v>
      </c>
      <c r="L102" s="108" t="str">
        <f t="shared" si="12"/>
        <v>50.00</v>
      </c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24.0" customHeight="1">
      <c r="A103" s="104" t="s">
        <v>154</v>
      </c>
      <c r="B103" s="105">
        <v>32.0</v>
      </c>
      <c r="C103" s="106">
        <v>1.0</v>
      </c>
      <c r="D103" s="106">
        <v>1.0</v>
      </c>
      <c r="E103" s="106">
        <v>1.0</v>
      </c>
      <c r="F103" s="106">
        <v>2.0</v>
      </c>
      <c r="G103" s="106">
        <v>1.0</v>
      </c>
      <c r="H103" s="106">
        <v>10.0</v>
      </c>
      <c r="I103" s="106">
        <v>3.0</v>
      </c>
      <c r="J103" s="106">
        <v>13.0</v>
      </c>
      <c r="K103" s="107" t="str">
        <f t="shared" si="11"/>
        <v>26</v>
      </c>
      <c r="L103" s="108" t="str">
        <f t="shared" si="12"/>
        <v>81.25</v>
      </c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24.0" customHeight="1">
      <c r="A104" s="104" t="s">
        <v>155</v>
      </c>
      <c r="B104" s="105">
        <v>32.0</v>
      </c>
      <c r="C104" s="109">
        <v>0.0</v>
      </c>
      <c r="D104" s="109">
        <v>0.0</v>
      </c>
      <c r="E104" s="109">
        <v>0.0</v>
      </c>
      <c r="F104" s="109">
        <v>0.0</v>
      </c>
      <c r="G104" s="106">
        <v>1.0</v>
      </c>
      <c r="H104" s="106">
        <v>7.0</v>
      </c>
      <c r="I104" s="106">
        <v>10.0</v>
      </c>
      <c r="J104" s="106">
        <v>14.0</v>
      </c>
      <c r="K104" s="107" t="str">
        <f t="shared" si="11"/>
        <v>31</v>
      </c>
      <c r="L104" s="108" t="str">
        <f t="shared" si="12"/>
        <v>96.88</v>
      </c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24.0" customHeight="1">
      <c r="A105" s="104" t="s">
        <v>156</v>
      </c>
      <c r="B105" s="105">
        <v>32.0</v>
      </c>
      <c r="C105" s="109">
        <v>0.0</v>
      </c>
      <c r="D105" s="106">
        <v>1.0</v>
      </c>
      <c r="E105" s="106">
        <v>2.0</v>
      </c>
      <c r="F105" s="106">
        <v>2.0</v>
      </c>
      <c r="G105" s="106">
        <v>2.0</v>
      </c>
      <c r="H105" s="106">
        <v>2.0</v>
      </c>
      <c r="I105" s="106">
        <v>8.0</v>
      </c>
      <c r="J105" s="106">
        <v>15.0</v>
      </c>
      <c r="K105" s="107" t="str">
        <f t="shared" si="11"/>
        <v>25</v>
      </c>
      <c r="L105" s="108" t="str">
        <f t="shared" si="12"/>
        <v>78.13</v>
      </c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24.0" customHeight="1">
      <c r="A106" s="104" t="s">
        <v>157</v>
      </c>
      <c r="B106" s="105">
        <v>32.0</v>
      </c>
      <c r="C106" s="109">
        <v>0.0</v>
      </c>
      <c r="D106" s="109">
        <v>0.0</v>
      </c>
      <c r="E106" s="106">
        <v>4.0</v>
      </c>
      <c r="F106" s="106">
        <v>10.0</v>
      </c>
      <c r="G106" s="106">
        <v>6.0</v>
      </c>
      <c r="H106" s="106">
        <v>3.0</v>
      </c>
      <c r="I106" s="106">
        <v>6.0</v>
      </c>
      <c r="J106" s="106">
        <v>3.0</v>
      </c>
      <c r="K106" s="107" t="str">
        <f t="shared" si="11"/>
        <v>12</v>
      </c>
      <c r="L106" s="108" t="str">
        <f t="shared" si="12"/>
        <v>37.50</v>
      </c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23.2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23.2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23.2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23.2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23.2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23.2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24.0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24.0" customHeight="1">
      <c r="A114" s="125" t="s">
        <v>144</v>
      </c>
      <c r="B114" s="126" t="s">
        <v>163</v>
      </c>
      <c r="C114" s="97"/>
      <c r="D114" s="97"/>
      <c r="E114" s="97"/>
      <c r="F114" s="97"/>
      <c r="G114" s="97"/>
      <c r="H114" s="97"/>
      <c r="I114" s="97"/>
      <c r="J114" s="98"/>
      <c r="K114" s="125" t="s">
        <v>146</v>
      </c>
      <c r="L114" s="125" t="s">
        <v>147</v>
      </c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24.0" customHeight="1">
      <c r="A115" s="99"/>
      <c r="B115" s="125" t="s">
        <v>148</v>
      </c>
      <c r="C115" s="127" t="s">
        <v>149</v>
      </c>
      <c r="D115" s="111"/>
      <c r="E115" s="111"/>
      <c r="F115" s="111"/>
      <c r="G115" s="111"/>
      <c r="H115" s="111"/>
      <c r="I115" s="111"/>
      <c r="J115" s="112"/>
      <c r="K115" s="99"/>
      <c r="L115" s="99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76.5" customHeight="1">
      <c r="A116" s="101"/>
      <c r="B116" s="101"/>
      <c r="C116" s="128">
        <v>0.0</v>
      </c>
      <c r="D116" s="128">
        <v>1.0</v>
      </c>
      <c r="E116" s="129">
        <v>1.5</v>
      </c>
      <c r="F116" s="128">
        <v>2.0</v>
      </c>
      <c r="G116" s="129">
        <v>2.5</v>
      </c>
      <c r="H116" s="128">
        <v>3.0</v>
      </c>
      <c r="I116" s="129">
        <v>3.5</v>
      </c>
      <c r="J116" s="128">
        <v>4.0</v>
      </c>
      <c r="K116" s="101"/>
      <c r="L116" s="101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24.0" customHeight="1">
      <c r="A117" s="104" t="s">
        <v>150</v>
      </c>
      <c r="B117" s="105">
        <v>30.0</v>
      </c>
      <c r="C117" s="106">
        <v>1.0</v>
      </c>
      <c r="D117" s="106">
        <v>4.0</v>
      </c>
      <c r="E117" s="106">
        <v>1.0</v>
      </c>
      <c r="F117" s="106">
        <v>5.0</v>
      </c>
      <c r="G117" s="106">
        <v>4.0</v>
      </c>
      <c r="H117" s="106">
        <v>10.0</v>
      </c>
      <c r="I117" s="106">
        <v>4.0</v>
      </c>
      <c r="J117" s="106">
        <v>1.0</v>
      </c>
      <c r="K117" s="107" t="str">
        <f t="shared" ref="K117:K124" si="13">SUM(H117:J117)</f>
        <v>15</v>
      </c>
      <c r="L117" s="108" t="str">
        <f t="shared" ref="L117:L124" si="14">IFERROR((100*K117)/B117,0)</f>
        <v>50.00</v>
      </c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24.0" customHeight="1">
      <c r="A118" s="104" t="s">
        <v>151</v>
      </c>
      <c r="B118" s="105">
        <v>30.0</v>
      </c>
      <c r="C118" s="109">
        <v>0.0</v>
      </c>
      <c r="D118" s="106">
        <v>3.0</v>
      </c>
      <c r="E118" s="106">
        <v>7.0</v>
      </c>
      <c r="F118" s="106">
        <v>10.0</v>
      </c>
      <c r="G118" s="106">
        <v>6.0</v>
      </c>
      <c r="H118" s="106">
        <v>2.0</v>
      </c>
      <c r="I118" s="109">
        <v>0.0</v>
      </c>
      <c r="J118" s="106">
        <v>2.0</v>
      </c>
      <c r="K118" s="107" t="str">
        <f t="shared" si="13"/>
        <v>4</v>
      </c>
      <c r="L118" s="108" t="str">
        <f t="shared" si="14"/>
        <v>13.33</v>
      </c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24.0" customHeight="1">
      <c r="A119" s="104" t="s">
        <v>152</v>
      </c>
      <c r="B119" s="105">
        <v>30.0</v>
      </c>
      <c r="C119" s="106">
        <v>3.0</v>
      </c>
      <c r="D119" s="106">
        <v>6.0</v>
      </c>
      <c r="E119" s="106">
        <v>5.0</v>
      </c>
      <c r="F119" s="106">
        <v>5.0</v>
      </c>
      <c r="G119" s="106">
        <v>3.0</v>
      </c>
      <c r="H119" s="106">
        <v>5.0</v>
      </c>
      <c r="I119" s="109">
        <v>0.0</v>
      </c>
      <c r="J119" s="106">
        <v>3.0</v>
      </c>
      <c r="K119" s="107" t="str">
        <f t="shared" si="13"/>
        <v>8</v>
      </c>
      <c r="L119" s="108" t="str">
        <f t="shared" si="14"/>
        <v>26.67</v>
      </c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24.0" customHeight="1">
      <c r="A120" s="104" t="s">
        <v>153</v>
      </c>
      <c r="B120" s="105">
        <v>30.0</v>
      </c>
      <c r="C120" s="109">
        <v>0.0</v>
      </c>
      <c r="D120" s="106">
        <v>1.0</v>
      </c>
      <c r="E120" s="106">
        <v>8.0</v>
      </c>
      <c r="F120" s="106">
        <v>8.0</v>
      </c>
      <c r="G120" s="106">
        <v>8.0</v>
      </c>
      <c r="H120" s="106">
        <v>5.0</v>
      </c>
      <c r="I120" s="109">
        <v>0.0</v>
      </c>
      <c r="J120" s="109">
        <v>0.0</v>
      </c>
      <c r="K120" s="107" t="str">
        <f t="shared" si="13"/>
        <v>5</v>
      </c>
      <c r="L120" s="108" t="str">
        <f t="shared" si="14"/>
        <v>16.67</v>
      </c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24.0" customHeight="1">
      <c r="A121" s="104" t="s">
        <v>154</v>
      </c>
      <c r="B121" s="105">
        <v>30.0</v>
      </c>
      <c r="C121" s="109">
        <v>0.0</v>
      </c>
      <c r="D121" s="106">
        <v>1.0</v>
      </c>
      <c r="E121" s="106">
        <v>1.0</v>
      </c>
      <c r="F121" s="109">
        <v>0.0</v>
      </c>
      <c r="G121" s="106">
        <v>6.0</v>
      </c>
      <c r="H121" s="106">
        <v>10.0</v>
      </c>
      <c r="I121" s="106">
        <v>7.0</v>
      </c>
      <c r="J121" s="106">
        <v>5.0</v>
      </c>
      <c r="K121" s="107" t="str">
        <f t="shared" si="13"/>
        <v>22</v>
      </c>
      <c r="L121" s="108" t="str">
        <f t="shared" si="14"/>
        <v>73.33</v>
      </c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24.0" customHeight="1">
      <c r="A122" s="104" t="s">
        <v>155</v>
      </c>
      <c r="B122" s="105">
        <v>30.0</v>
      </c>
      <c r="C122" s="106">
        <v>2.0</v>
      </c>
      <c r="D122" s="106">
        <v>2.0</v>
      </c>
      <c r="E122" s="106">
        <v>3.0</v>
      </c>
      <c r="F122" s="106">
        <v>11.0</v>
      </c>
      <c r="G122" s="106">
        <v>4.0</v>
      </c>
      <c r="H122" s="106">
        <v>6.0</v>
      </c>
      <c r="I122" s="109">
        <v>0.0</v>
      </c>
      <c r="J122" s="106">
        <v>2.0</v>
      </c>
      <c r="K122" s="107" t="str">
        <f t="shared" si="13"/>
        <v>8</v>
      </c>
      <c r="L122" s="108" t="str">
        <f t="shared" si="14"/>
        <v>26.67</v>
      </c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24.0" customHeight="1">
      <c r="A123" s="104" t="s">
        <v>156</v>
      </c>
      <c r="B123" s="105">
        <v>30.0</v>
      </c>
      <c r="C123" s="109">
        <v>0.0</v>
      </c>
      <c r="D123" s="109">
        <v>0.0</v>
      </c>
      <c r="E123" s="109">
        <v>0.0</v>
      </c>
      <c r="F123" s="106">
        <v>1.0</v>
      </c>
      <c r="G123" s="106">
        <v>3.0</v>
      </c>
      <c r="H123" s="106">
        <v>3.0</v>
      </c>
      <c r="I123" s="106">
        <v>5.0</v>
      </c>
      <c r="J123" s="106">
        <v>18.0</v>
      </c>
      <c r="K123" s="107" t="str">
        <f t="shared" si="13"/>
        <v>26</v>
      </c>
      <c r="L123" s="108" t="str">
        <f t="shared" si="14"/>
        <v>86.67</v>
      </c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24.0" customHeight="1">
      <c r="A124" s="104" t="s">
        <v>157</v>
      </c>
      <c r="B124" s="105">
        <v>30.0</v>
      </c>
      <c r="C124" s="106">
        <v>1.0</v>
      </c>
      <c r="D124" s="106">
        <v>4.0</v>
      </c>
      <c r="E124" s="106">
        <v>2.0</v>
      </c>
      <c r="F124" s="106">
        <v>11.0</v>
      </c>
      <c r="G124" s="106">
        <v>6.0</v>
      </c>
      <c r="H124" s="106">
        <v>4.0</v>
      </c>
      <c r="I124" s="106">
        <v>1.0</v>
      </c>
      <c r="J124" s="106">
        <v>1.0</v>
      </c>
      <c r="K124" s="107" t="str">
        <f t="shared" si="13"/>
        <v>6</v>
      </c>
      <c r="L124" s="108" t="str">
        <f t="shared" si="14"/>
        <v>20.00</v>
      </c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23.2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23.2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23.2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23.2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23.2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23.2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24.0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24.0" customHeight="1">
      <c r="A132" s="125" t="s">
        <v>144</v>
      </c>
      <c r="B132" s="126" t="s">
        <v>164</v>
      </c>
      <c r="C132" s="97"/>
      <c r="D132" s="97"/>
      <c r="E132" s="97"/>
      <c r="F132" s="97"/>
      <c r="G132" s="97"/>
      <c r="H132" s="97"/>
      <c r="I132" s="97"/>
      <c r="J132" s="98"/>
      <c r="K132" s="125" t="s">
        <v>146</v>
      </c>
      <c r="L132" s="125" t="s">
        <v>147</v>
      </c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24.0" customHeight="1">
      <c r="A133" s="99"/>
      <c r="B133" s="125" t="s">
        <v>148</v>
      </c>
      <c r="C133" s="127" t="s">
        <v>149</v>
      </c>
      <c r="D133" s="111"/>
      <c r="E133" s="111"/>
      <c r="F133" s="111"/>
      <c r="G133" s="111"/>
      <c r="H133" s="111"/>
      <c r="I133" s="111"/>
      <c r="J133" s="112"/>
      <c r="K133" s="99"/>
      <c r="L133" s="99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72.75" customHeight="1">
      <c r="A134" s="101"/>
      <c r="B134" s="101"/>
      <c r="C134" s="128">
        <v>0.0</v>
      </c>
      <c r="D134" s="128">
        <v>1.0</v>
      </c>
      <c r="E134" s="129">
        <v>1.5</v>
      </c>
      <c r="F134" s="128">
        <v>2.0</v>
      </c>
      <c r="G134" s="129">
        <v>2.5</v>
      </c>
      <c r="H134" s="128">
        <v>3.0</v>
      </c>
      <c r="I134" s="129">
        <v>3.5</v>
      </c>
      <c r="J134" s="128">
        <v>4.0</v>
      </c>
      <c r="K134" s="101"/>
      <c r="L134" s="101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24.0" customHeight="1">
      <c r="A135" s="104" t="s">
        <v>150</v>
      </c>
      <c r="B135" s="105">
        <v>27.0</v>
      </c>
      <c r="C135" s="109">
        <v>0.0</v>
      </c>
      <c r="D135" s="106">
        <v>3.0</v>
      </c>
      <c r="E135" s="106">
        <v>2.0</v>
      </c>
      <c r="F135" s="106">
        <v>5.0</v>
      </c>
      <c r="G135" s="106">
        <v>9.0</v>
      </c>
      <c r="H135" s="106">
        <v>4.0</v>
      </c>
      <c r="I135" s="106">
        <v>4.0</v>
      </c>
      <c r="J135" s="109">
        <v>0.0</v>
      </c>
      <c r="K135" s="107" t="str">
        <f t="shared" ref="K135:K142" si="15">SUM(H135:J135)</f>
        <v>8</v>
      </c>
      <c r="L135" s="108" t="str">
        <f t="shared" ref="L135:L142" si="16">IFERROR((100*K135)/B135,0)</f>
        <v>29.63</v>
      </c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24.0" customHeight="1">
      <c r="A136" s="104" t="s">
        <v>151</v>
      </c>
      <c r="B136" s="105">
        <v>27.0</v>
      </c>
      <c r="C136" s="109">
        <v>0.0</v>
      </c>
      <c r="D136" s="106">
        <v>4.0</v>
      </c>
      <c r="E136" s="106">
        <v>2.0</v>
      </c>
      <c r="F136" s="106">
        <v>3.0</v>
      </c>
      <c r="G136" s="106">
        <v>9.0</v>
      </c>
      <c r="H136" s="106">
        <v>7.0</v>
      </c>
      <c r="I136" s="109">
        <v>0.0</v>
      </c>
      <c r="J136" s="106">
        <v>2.0</v>
      </c>
      <c r="K136" s="107" t="str">
        <f t="shared" si="15"/>
        <v>9</v>
      </c>
      <c r="L136" s="108" t="str">
        <f t="shared" si="16"/>
        <v>33.33</v>
      </c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24.0" customHeight="1">
      <c r="A137" s="104" t="s">
        <v>152</v>
      </c>
      <c r="B137" s="105">
        <v>27.0</v>
      </c>
      <c r="C137" s="109">
        <v>0.0</v>
      </c>
      <c r="D137" s="106">
        <v>1.0</v>
      </c>
      <c r="E137" s="106">
        <v>3.0</v>
      </c>
      <c r="F137" s="106">
        <v>9.0</v>
      </c>
      <c r="G137" s="106">
        <v>4.0</v>
      </c>
      <c r="H137" s="106">
        <v>3.0</v>
      </c>
      <c r="I137" s="106">
        <v>6.0</v>
      </c>
      <c r="J137" s="106">
        <v>1.0</v>
      </c>
      <c r="K137" s="107" t="str">
        <f t="shared" si="15"/>
        <v>10</v>
      </c>
      <c r="L137" s="108" t="str">
        <f t="shared" si="16"/>
        <v>37.04</v>
      </c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24.0" customHeight="1">
      <c r="A138" s="104" t="s">
        <v>153</v>
      </c>
      <c r="B138" s="105">
        <v>27.0</v>
      </c>
      <c r="C138" s="106">
        <v>4.0</v>
      </c>
      <c r="D138" s="106">
        <v>2.0</v>
      </c>
      <c r="E138" s="106">
        <v>1.0</v>
      </c>
      <c r="F138" s="106">
        <v>4.0</v>
      </c>
      <c r="G138" s="106">
        <v>14.0</v>
      </c>
      <c r="H138" s="106">
        <v>2.0</v>
      </c>
      <c r="I138" s="109">
        <v>0.0</v>
      </c>
      <c r="J138" s="109">
        <v>0.0</v>
      </c>
      <c r="K138" s="107" t="str">
        <f t="shared" si="15"/>
        <v>2</v>
      </c>
      <c r="L138" s="108" t="str">
        <f t="shared" si="16"/>
        <v>7.41</v>
      </c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24.0" customHeight="1">
      <c r="A139" s="104" t="s">
        <v>154</v>
      </c>
      <c r="B139" s="105">
        <v>27.0</v>
      </c>
      <c r="C139" s="109">
        <v>0.0</v>
      </c>
      <c r="D139" s="109">
        <v>0.0</v>
      </c>
      <c r="E139" s="109">
        <v>0.0</v>
      </c>
      <c r="F139" s="106">
        <v>2.0</v>
      </c>
      <c r="G139" s="106">
        <v>3.0</v>
      </c>
      <c r="H139" s="106">
        <v>3.0</v>
      </c>
      <c r="I139" s="106">
        <v>3.0</v>
      </c>
      <c r="J139" s="106">
        <v>16.0</v>
      </c>
      <c r="K139" s="107" t="str">
        <f t="shared" si="15"/>
        <v>22</v>
      </c>
      <c r="L139" s="108" t="str">
        <f t="shared" si="16"/>
        <v>81.48</v>
      </c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24.0" customHeight="1">
      <c r="A140" s="104" t="s">
        <v>155</v>
      </c>
      <c r="B140" s="105">
        <v>27.0</v>
      </c>
      <c r="C140" s="109">
        <v>0.0</v>
      </c>
      <c r="D140" s="109">
        <v>0.0</v>
      </c>
      <c r="E140" s="109">
        <v>0.0</v>
      </c>
      <c r="F140" s="109">
        <v>0.0</v>
      </c>
      <c r="G140" s="109">
        <v>0.0</v>
      </c>
      <c r="H140" s="106">
        <v>6.0</v>
      </c>
      <c r="I140" s="106">
        <v>7.0</v>
      </c>
      <c r="J140" s="106">
        <v>14.0</v>
      </c>
      <c r="K140" s="107" t="str">
        <f t="shared" si="15"/>
        <v>27</v>
      </c>
      <c r="L140" s="108" t="str">
        <f t="shared" si="16"/>
        <v>100.00</v>
      </c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24.0" customHeight="1">
      <c r="A141" s="104" t="s">
        <v>156</v>
      </c>
      <c r="B141" s="105">
        <v>27.0</v>
      </c>
      <c r="C141" s="109">
        <v>0.0</v>
      </c>
      <c r="D141" s="109">
        <v>0.0</v>
      </c>
      <c r="E141" s="109">
        <v>0.0</v>
      </c>
      <c r="F141" s="106">
        <v>1.0</v>
      </c>
      <c r="G141" s="106">
        <v>1.0</v>
      </c>
      <c r="H141" s="106">
        <v>10.0</v>
      </c>
      <c r="I141" s="106">
        <v>1.0</v>
      </c>
      <c r="J141" s="106">
        <v>14.0</v>
      </c>
      <c r="K141" s="107" t="str">
        <f t="shared" si="15"/>
        <v>25</v>
      </c>
      <c r="L141" s="108" t="str">
        <f t="shared" si="16"/>
        <v>92.59</v>
      </c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24.0" customHeight="1">
      <c r="A142" s="104" t="s">
        <v>157</v>
      </c>
      <c r="B142" s="105">
        <v>27.0</v>
      </c>
      <c r="C142" s="109">
        <v>0.0</v>
      </c>
      <c r="D142" s="106">
        <v>6.0</v>
      </c>
      <c r="E142" s="106">
        <v>2.0</v>
      </c>
      <c r="F142" s="106">
        <v>8.0</v>
      </c>
      <c r="G142" s="106">
        <v>4.0</v>
      </c>
      <c r="H142" s="106">
        <v>4.0</v>
      </c>
      <c r="I142" s="106">
        <v>2.0</v>
      </c>
      <c r="J142" s="106">
        <v>1.0</v>
      </c>
      <c r="K142" s="107" t="str">
        <f t="shared" si="15"/>
        <v>7</v>
      </c>
      <c r="L142" s="108" t="str">
        <f t="shared" si="16"/>
        <v>25.93</v>
      </c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23.2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23.2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23.2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23.2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23.2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23.2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23.2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24.0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24.0" customHeight="1">
      <c r="A151" s="130" t="s">
        <v>144</v>
      </c>
      <c r="B151" s="131" t="s">
        <v>165</v>
      </c>
      <c r="C151" s="97"/>
      <c r="D151" s="97"/>
      <c r="E151" s="97"/>
      <c r="F151" s="97"/>
      <c r="G151" s="97"/>
      <c r="H151" s="97"/>
      <c r="I151" s="97"/>
      <c r="J151" s="98"/>
      <c r="K151" s="130" t="s">
        <v>146</v>
      </c>
      <c r="L151" s="130" t="s">
        <v>147</v>
      </c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24.0" customHeight="1">
      <c r="A152" s="99"/>
      <c r="B152" s="130" t="s">
        <v>148</v>
      </c>
      <c r="C152" s="132" t="s">
        <v>149</v>
      </c>
      <c r="D152" s="111"/>
      <c r="E152" s="111"/>
      <c r="F152" s="111"/>
      <c r="G152" s="111"/>
      <c r="H152" s="111"/>
      <c r="I152" s="111"/>
      <c r="J152" s="112"/>
      <c r="K152" s="99"/>
      <c r="L152" s="99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72.75" customHeight="1">
      <c r="A153" s="101"/>
      <c r="B153" s="101"/>
      <c r="C153" s="133">
        <v>0.0</v>
      </c>
      <c r="D153" s="133">
        <v>1.0</v>
      </c>
      <c r="E153" s="134">
        <v>1.5</v>
      </c>
      <c r="F153" s="133">
        <v>2.0</v>
      </c>
      <c r="G153" s="134">
        <v>2.5</v>
      </c>
      <c r="H153" s="133">
        <v>3.0</v>
      </c>
      <c r="I153" s="134">
        <v>3.5</v>
      </c>
      <c r="J153" s="133">
        <v>4.0</v>
      </c>
      <c r="K153" s="101"/>
      <c r="L153" s="101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24.0" customHeight="1">
      <c r="A154" s="104" t="s">
        <v>150</v>
      </c>
      <c r="B154" s="105">
        <v>32.0</v>
      </c>
      <c r="C154" s="109">
        <v>0.0</v>
      </c>
      <c r="D154" s="106">
        <v>1.0</v>
      </c>
      <c r="E154" s="106">
        <v>2.0</v>
      </c>
      <c r="F154" s="106">
        <v>12.0</v>
      </c>
      <c r="G154" s="106">
        <v>10.0</v>
      </c>
      <c r="H154" s="106">
        <v>6.0</v>
      </c>
      <c r="I154" s="106">
        <v>1.0</v>
      </c>
      <c r="J154" s="109">
        <v>0.0</v>
      </c>
      <c r="K154" s="107" t="str">
        <f t="shared" ref="K154:K161" si="17">SUM(H154:J154)</f>
        <v>7</v>
      </c>
      <c r="L154" s="108" t="str">
        <f t="shared" ref="L154:L161" si="18">IFERROR((100*K154)/B154,0)</f>
        <v>21.88</v>
      </c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24.0" customHeight="1">
      <c r="A155" s="104" t="s">
        <v>151</v>
      </c>
      <c r="B155" s="105">
        <v>32.0</v>
      </c>
      <c r="C155" s="109">
        <v>0.0</v>
      </c>
      <c r="D155" s="106">
        <v>9.0</v>
      </c>
      <c r="E155" s="106">
        <v>8.0</v>
      </c>
      <c r="F155" s="106">
        <v>13.0</v>
      </c>
      <c r="G155" s="106">
        <v>2.0</v>
      </c>
      <c r="H155" s="109">
        <v>0.0</v>
      </c>
      <c r="I155" s="109">
        <v>0.0</v>
      </c>
      <c r="J155" s="109">
        <v>0.0</v>
      </c>
      <c r="K155" s="107" t="str">
        <f t="shared" si="17"/>
        <v>0</v>
      </c>
      <c r="L155" s="108" t="str">
        <f t="shared" si="18"/>
        <v>0.00</v>
      </c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24.0" customHeight="1">
      <c r="A156" s="104" t="s">
        <v>152</v>
      </c>
      <c r="B156" s="105">
        <v>32.0</v>
      </c>
      <c r="C156" s="109">
        <v>0.0</v>
      </c>
      <c r="D156" s="109">
        <v>0.0</v>
      </c>
      <c r="E156" s="109">
        <v>0.0</v>
      </c>
      <c r="F156" s="106">
        <v>5.0</v>
      </c>
      <c r="G156" s="106">
        <v>3.0</v>
      </c>
      <c r="H156" s="106">
        <v>11.0</v>
      </c>
      <c r="I156" s="106">
        <v>6.0</v>
      </c>
      <c r="J156" s="106">
        <v>7.0</v>
      </c>
      <c r="K156" s="107" t="str">
        <f t="shared" si="17"/>
        <v>24</v>
      </c>
      <c r="L156" s="108" t="str">
        <f t="shared" si="18"/>
        <v>75.00</v>
      </c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24.0" customHeight="1">
      <c r="A157" s="104" t="s">
        <v>153</v>
      </c>
      <c r="B157" s="105">
        <v>32.0</v>
      </c>
      <c r="C157" s="109">
        <v>0.0</v>
      </c>
      <c r="D157" s="106">
        <v>3.0</v>
      </c>
      <c r="E157" s="106">
        <v>4.0</v>
      </c>
      <c r="F157" s="106">
        <v>9.0</v>
      </c>
      <c r="G157" s="106">
        <v>8.0</v>
      </c>
      <c r="H157" s="106">
        <v>8.0</v>
      </c>
      <c r="I157" s="109">
        <v>0.0</v>
      </c>
      <c r="J157" s="109">
        <v>0.0</v>
      </c>
      <c r="K157" s="107" t="str">
        <f t="shared" si="17"/>
        <v>8</v>
      </c>
      <c r="L157" s="108" t="str">
        <f t="shared" si="18"/>
        <v>25.00</v>
      </c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24.0" customHeight="1">
      <c r="A158" s="104" t="s">
        <v>154</v>
      </c>
      <c r="B158" s="105">
        <v>32.0</v>
      </c>
      <c r="C158" s="109">
        <v>0.0</v>
      </c>
      <c r="D158" s="109">
        <v>0.0</v>
      </c>
      <c r="E158" s="109">
        <v>0.0</v>
      </c>
      <c r="F158" s="106">
        <v>1.0</v>
      </c>
      <c r="G158" s="106">
        <v>4.0</v>
      </c>
      <c r="H158" s="106">
        <v>7.0</v>
      </c>
      <c r="I158" s="106">
        <v>8.0</v>
      </c>
      <c r="J158" s="106">
        <v>12.0</v>
      </c>
      <c r="K158" s="107" t="str">
        <f t="shared" si="17"/>
        <v>27</v>
      </c>
      <c r="L158" s="108" t="str">
        <f t="shared" si="18"/>
        <v>84.38</v>
      </c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24.0" customHeight="1">
      <c r="A159" s="104" t="s">
        <v>155</v>
      </c>
      <c r="B159" s="105">
        <v>32.0</v>
      </c>
      <c r="C159" s="109">
        <v>0.0</v>
      </c>
      <c r="D159" s="106">
        <v>4.0</v>
      </c>
      <c r="E159" s="106">
        <v>5.0</v>
      </c>
      <c r="F159" s="106">
        <v>7.0</v>
      </c>
      <c r="G159" s="106">
        <v>5.0</v>
      </c>
      <c r="H159" s="106">
        <v>6.0</v>
      </c>
      <c r="I159" s="106">
        <v>4.0</v>
      </c>
      <c r="J159" s="106">
        <v>1.0</v>
      </c>
      <c r="K159" s="107" t="str">
        <f t="shared" si="17"/>
        <v>11</v>
      </c>
      <c r="L159" s="108" t="str">
        <f t="shared" si="18"/>
        <v>34.38</v>
      </c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24.0" customHeight="1">
      <c r="A160" s="104" t="s">
        <v>156</v>
      </c>
      <c r="B160" s="105">
        <v>32.0</v>
      </c>
      <c r="C160" s="106">
        <v>1.0</v>
      </c>
      <c r="D160" s="106">
        <v>1.0</v>
      </c>
      <c r="E160" s="109">
        <v>0.0</v>
      </c>
      <c r="F160" s="109">
        <v>0.0</v>
      </c>
      <c r="G160" s="106">
        <v>3.0</v>
      </c>
      <c r="H160" s="106">
        <v>5.0</v>
      </c>
      <c r="I160" s="106">
        <v>13.0</v>
      </c>
      <c r="J160" s="106">
        <v>9.0</v>
      </c>
      <c r="K160" s="107" t="str">
        <f t="shared" si="17"/>
        <v>27</v>
      </c>
      <c r="L160" s="108" t="str">
        <f t="shared" si="18"/>
        <v>84.38</v>
      </c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24.0" customHeight="1">
      <c r="A161" s="104" t="s">
        <v>157</v>
      </c>
      <c r="B161" s="105">
        <v>32.0</v>
      </c>
      <c r="C161" s="109">
        <v>0.0</v>
      </c>
      <c r="D161" s="106">
        <v>3.0</v>
      </c>
      <c r="E161" s="106">
        <v>5.0</v>
      </c>
      <c r="F161" s="106">
        <v>11.0</v>
      </c>
      <c r="G161" s="106">
        <v>10.0</v>
      </c>
      <c r="H161" s="106">
        <v>1.0</v>
      </c>
      <c r="I161" s="106">
        <v>2.0</v>
      </c>
      <c r="J161" s="109">
        <v>0.0</v>
      </c>
      <c r="K161" s="107" t="str">
        <f t="shared" si="17"/>
        <v>3</v>
      </c>
      <c r="L161" s="108" t="str">
        <f t="shared" si="18"/>
        <v>9.38</v>
      </c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23.2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23.2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23.2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23.2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23.2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23.2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23.2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24.0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24.0" customHeight="1">
      <c r="A170" s="130" t="s">
        <v>144</v>
      </c>
      <c r="B170" s="131" t="s">
        <v>166</v>
      </c>
      <c r="C170" s="97"/>
      <c r="D170" s="97"/>
      <c r="E170" s="97"/>
      <c r="F170" s="97"/>
      <c r="G170" s="97"/>
      <c r="H170" s="97"/>
      <c r="I170" s="97"/>
      <c r="J170" s="98"/>
      <c r="K170" s="130" t="s">
        <v>146</v>
      </c>
      <c r="L170" s="130" t="s">
        <v>147</v>
      </c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24.0" customHeight="1">
      <c r="A171" s="99"/>
      <c r="B171" s="130" t="s">
        <v>148</v>
      </c>
      <c r="C171" s="132" t="s">
        <v>149</v>
      </c>
      <c r="D171" s="111"/>
      <c r="E171" s="111"/>
      <c r="F171" s="111"/>
      <c r="G171" s="111"/>
      <c r="H171" s="111"/>
      <c r="I171" s="111"/>
      <c r="J171" s="112"/>
      <c r="K171" s="99"/>
      <c r="L171" s="99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75.0" customHeight="1">
      <c r="A172" s="101"/>
      <c r="B172" s="101"/>
      <c r="C172" s="133">
        <v>0.0</v>
      </c>
      <c r="D172" s="133">
        <v>1.0</v>
      </c>
      <c r="E172" s="134">
        <v>1.5</v>
      </c>
      <c r="F172" s="133">
        <v>2.0</v>
      </c>
      <c r="G172" s="134">
        <v>2.5</v>
      </c>
      <c r="H172" s="133">
        <v>3.0</v>
      </c>
      <c r="I172" s="134">
        <v>3.5</v>
      </c>
      <c r="J172" s="133">
        <v>4.0</v>
      </c>
      <c r="K172" s="101"/>
      <c r="L172" s="101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24.0" customHeight="1">
      <c r="A173" s="104" t="s">
        <v>150</v>
      </c>
      <c r="B173" s="105">
        <v>32.0</v>
      </c>
      <c r="C173" s="106">
        <v>3.0</v>
      </c>
      <c r="D173" s="106">
        <v>1.0</v>
      </c>
      <c r="E173" s="106">
        <v>2.0</v>
      </c>
      <c r="F173" s="106">
        <v>1.0</v>
      </c>
      <c r="G173" s="106">
        <v>3.0</v>
      </c>
      <c r="H173" s="106">
        <v>7.0</v>
      </c>
      <c r="I173" s="106">
        <v>9.0</v>
      </c>
      <c r="J173" s="106">
        <v>6.0</v>
      </c>
      <c r="K173" s="107" t="str">
        <f t="shared" ref="K173:K180" si="19">SUM(H173:J173)</f>
        <v>22</v>
      </c>
      <c r="L173" s="108" t="str">
        <f t="shared" ref="L173:L180" si="20">IFERROR((100*K173)/B173,0)</f>
        <v>68.75</v>
      </c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24.0" customHeight="1">
      <c r="A174" s="104" t="s">
        <v>151</v>
      </c>
      <c r="B174" s="105">
        <v>32.0</v>
      </c>
      <c r="C174" s="106">
        <v>4.0</v>
      </c>
      <c r="D174" s="106">
        <v>10.0</v>
      </c>
      <c r="E174" s="106">
        <v>8.0</v>
      </c>
      <c r="F174" s="106">
        <v>6.0</v>
      </c>
      <c r="G174" s="106">
        <v>4.0</v>
      </c>
      <c r="H174" s="109">
        <v>0.0</v>
      </c>
      <c r="I174" s="109">
        <v>0.0</v>
      </c>
      <c r="J174" s="109">
        <v>0.0</v>
      </c>
      <c r="K174" s="107" t="str">
        <f t="shared" si="19"/>
        <v>0</v>
      </c>
      <c r="L174" s="108" t="str">
        <f t="shared" si="20"/>
        <v>0.00</v>
      </c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24.0" customHeight="1">
      <c r="A175" s="104" t="s">
        <v>152</v>
      </c>
      <c r="B175" s="105">
        <v>32.0</v>
      </c>
      <c r="C175" s="106">
        <v>4.0</v>
      </c>
      <c r="D175" s="106">
        <v>10.0</v>
      </c>
      <c r="E175" s="106">
        <v>8.0</v>
      </c>
      <c r="F175" s="106">
        <v>6.0</v>
      </c>
      <c r="G175" s="106">
        <v>4.0</v>
      </c>
      <c r="H175" s="109">
        <v>0.0</v>
      </c>
      <c r="I175" s="109">
        <v>0.0</v>
      </c>
      <c r="J175" s="109">
        <v>0.0</v>
      </c>
      <c r="K175" s="107" t="str">
        <f t="shared" si="19"/>
        <v>0</v>
      </c>
      <c r="L175" s="108" t="str">
        <f t="shared" si="20"/>
        <v>0.00</v>
      </c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24.0" customHeight="1">
      <c r="A176" s="104" t="s">
        <v>153</v>
      </c>
      <c r="B176" s="105">
        <v>32.0</v>
      </c>
      <c r="C176" s="106">
        <v>4.0</v>
      </c>
      <c r="D176" s="106">
        <v>3.0</v>
      </c>
      <c r="E176" s="106">
        <v>6.0</v>
      </c>
      <c r="F176" s="106">
        <v>7.0</v>
      </c>
      <c r="G176" s="106">
        <v>4.0</v>
      </c>
      <c r="H176" s="106">
        <v>3.0</v>
      </c>
      <c r="I176" s="106">
        <v>4.0</v>
      </c>
      <c r="J176" s="106">
        <v>1.0</v>
      </c>
      <c r="K176" s="107" t="str">
        <f t="shared" si="19"/>
        <v>8</v>
      </c>
      <c r="L176" s="108" t="str">
        <f t="shared" si="20"/>
        <v>25.00</v>
      </c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24.0" customHeight="1">
      <c r="A177" s="104" t="s">
        <v>154</v>
      </c>
      <c r="B177" s="105">
        <v>32.0</v>
      </c>
      <c r="C177" s="106">
        <v>1.0</v>
      </c>
      <c r="D177" s="109">
        <v>0.0</v>
      </c>
      <c r="E177" s="106">
        <v>2.0</v>
      </c>
      <c r="F177" s="109">
        <v>0.0</v>
      </c>
      <c r="G177" s="106">
        <v>1.0</v>
      </c>
      <c r="H177" s="106">
        <v>10.0</v>
      </c>
      <c r="I177" s="106">
        <v>8.0</v>
      </c>
      <c r="J177" s="106">
        <v>10.0</v>
      </c>
      <c r="K177" s="107" t="str">
        <f t="shared" si="19"/>
        <v>28</v>
      </c>
      <c r="L177" s="108" t="str">
        <f t="shared" si="20"/>
        <v>87.50</v>
      </c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24.0" customHeight="1">
      <c r="A178" s="104" t="s">
        <v>155</v>
      </c>
      <c r="B178" s="105">
        <v>32.0</v>
      </c>
      <c r="C178" s="109">
        <v>0.0</v>
      </c>
      <c r="D178" s="109">
        <v>0.0</v>
      </c>
      <c r="E178" s="109">
        <v>0.0</v>
      </c>
      <c r="F178" s="106">
        <v>1.0</v>
      </c>
      <c r="G178" s="106">
        <v>2.0</v>
      </c>
      <c r="H178" s="106">
        <v>4.0</v>
      </c>
      <c r="I178" s="106">
        <v>6.0</v>
      </c>
      <c r="J178" s="106">
        <v>19.0</v>
      </c>
      <c r="K178" s="107" t="str">
        <f t="shared" si="19"/>
        <v>29</v>
      </c>
      <c r="L178" s="108" t="str">
        <f t="shared" si="20"/>
        <v>90.63</v>
      </c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24.0" customHeight="1">
      <c r="A179" s="104" t="s">
        <v>156</v>
      </c>
      <c r="B179" s="105">
        <v>32.0</v>
      </c>
      <c r="C179" s="109">
        <v>0.0</v>
      </c>
      <c r="D179" s="106">
        <v>1.0</v>
      </c>
      <c r="E179" s="109">
        <v>0.0</v>
      </c>
      <c r="F179" s="106">
        <v>2.0</v>
      </c>
      <c r="G179" s="106">
        <v>5.0</v>
      </c>
      <c r="H179" s="106">
        <v>13.0</v>
      </c>
      <c r="I179" s="106">
        <v>7.0</v>
      </c>
      <c r="J179" s="106">
        <v>4.0</v>
      </c>
      <c r="K179" s="107" t="str">
        <f t="shared" si="19"/>
        <v>24</v>
      </c>
      <c r="L179" s="108" t="str">
        <f t="shared" si="20"/>
        <v>75.00</v>
      </c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24.0" customHeight="1">
      <c r="A180" s="104" t="s">
        <v>157</v>
      </c>
      <c r="B180" s="105">
        <v>32.0</v>
      </c>
      <c r="C180" s="109">
        <v>0.0</v>
      </c>
      <c r="D180" s="106">
        <v>1.0</v>
      </c>
      <c r="E180" s="109">
        <v>0.0</v>
      </c>
      <c r="F180" s="106">
        <v>3.0</v>
      </c>
      <c r="G180" s="106">
        <v>9.0</v>
      </c>
      <c r="H180" s="106">
        <v>14.0</v>
      </c>
      <c r="I180" s="106">
        <v>2.0</v>
      </c>
      <c r="J180" s="106">
        <v>2.0</v>
      </c>
      <c r="K180" s="107" t="str">
        <f t="shared" si="19"/>
        <v>18</v>
      </c>
      <c r="L180" s="108" t="str">
        <f t="shared" si="20"/>
        <v>56.25</v>
      </c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23.2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23.2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23.2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23.2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23.2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23.2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23.2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24.0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24.0" customHeight="1">
      <c r="A189" s="135" t="s">
        <v>144</v>
      </c>
      <c r="B189" s="136" t="s">
        <v>167</v>
      </c>
      <c r="C189" s="97"/>
      <c r="D189" s="97"/>
      <c r="E189" s="97"/>
      <c r="F189" s="97"/>
      <c r="G189" s="97"/>
      <c r="H189" s="97"/>
      <c r="I189" s="97"/>
      <c r="J189" s="98"/>
      <c r="K189" s="135" t="s">
        <v>146</v>
      </c>
      <c r="L189" s="135" t="s">
        <v>147</v>
      </c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24.0" customHeight="1">
      <c r="A190" s="99"/>
      <c r="B190" s="135" t="s">
        <v>148</v>
      </c>
      <c r="C190" s="137" t="s">
        <v>149</v>
      </c>
      <c r="D190" s="111"/>
      <c r="E190" s="111"/>
      <c r="F190" s="111"/>
      <c r="G190" s="111"/>
      <c r="H190" s="111"/>
      <c r="I190" s="111"/>
      <c r="J190" s="112"/>
      <c r="K190" s="99"/>
      <c r="L190" s="99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73.5" customHeight="1">
      <c r="A191" s="101"/>
      <c r="B191" s="101"/>
      <c r="C191" s="138">
        <v>0.0</v>
      </c>
      <c r="D191" s="138">
        <v>1.0</v>
      </c>
      <c r="E191" s="139">
        <v>1.5</v>
      </c>
      <c r="F191" s="138">
        <v>2.0</v>
      </c>
      <c r="G191" s="139">
        <v>2.5</v>
      </c>
      <c r="H191" s="138">
        <v>3.0</v>
      </c>
      <c r="I191" s="139">
        <v>3.5</v>
      </c>
      <c r="J191" s="138">
        <v>4.0</v>
      </c>
      <c r="K191" s="101"/>
      <c r="L191" s="101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24.0" customHeight="1">
      <c r="A192" s="104" t="s">
        <v>150</v>
      </c>
      <c r="B192" s="105">
        <v>24.0</v>
      </c>
      <c r="C192" s="106">
        <v>0.0</v>
      </c>
      <c r="D192" s="106">
        <v>1.0</v>
      </c>
      <c r="E192" s="106">
        <v>1.0</v>
      </c>
      <c r="F192" s="109">
        <v>0.0</v>
      </c>
      <c r="G192" s="106">
        <v>0.0</v>
      </c>
      <c r="H192" s="106">
        <v>6.0</v>
      </c>
      <c r="I192" s="106">
        <v>9.0</v>
      </c>
      <c r="J192" s="106">
        <v>7.0</v>
      </c>
      <c r="K192" s="107" t="str">
        <f t="shared" ref="K192:K199" si="21">SUM(H192:J192)</f>
        <v>22</v>
      </c>
      <c r="L192" s="108" t="str">
        <f t="shared" ref="L192:L196" si="22">IFERROR((100*K192)/B192,0)</f>
        <v>91.67</v>
      </c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24.0" customHeight="1">
      <c r="A193" s="104" t="s">
        <v>151</v>
      </c>
      <c r="B193" s="105">
        <v>24.0</v>
      </c>
      <c r="C193" s="106">
        <v>1.0</v>
      </c>
      <c r="D193" s="106">
        <v>4.0</v>
      </c>
      <c r="E193" s="106">
        <v>1.0</v>
      </c>
      <c r="F193" s="106">
        <v>9.0</v>
      </c>
      <c r="G193" s="106">
        <v>3.0</v>
      </c>
      <c r="H193" s="106">
        <v>3.0</v>
      </c>
      <c r="I193" s="106">
        <v>0.0</v>
      </c>
      <c r="J193" s="106">
        <v>3.0</v>
      </c>
      <c r="K193" s="107" t="str">
        <f t="shared" si="21"/>
        <v>6</v>
      </c>
      <c r="L193" s="108" t="str">
        <f t="shared" si="22"/>
        <v>25.00</v>
      </c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24.0" customHeight="1">
      <c r="A194" s="104" t="s">
        <v>152</v>
      </c>
      <c r="B194" s="105">
        <v>24.0</v>
      </c>
      <c r="C194" s="109">
        <v>0.0</v>
      </c>
      <c r="D194" s="109">
        <v>0.0</v>
      </c>
      <c r="E194" s="106">
        <v>2.0</v>
      </c>
      <c r="F194" s="106">
        <v>3.0</v>
      </c>
      <c r="G194" s="106">
        <v>2.0</v>
      </c>
      <c r="H194" s="106">
        <v>2.0</v>
      </c>
      <c r="I194" s="106">
        <v>1.0</v>
      </c>
      <c r="J194" s="109">
        <v>0.0</v>
      </c>
      <c r="K194" s="107" t="str">
        <f t="shared" si="21"/>
        <v>3</v>
      </c>
      <c r="L194" s="108" t="str">
        <f t="shared" si="22"/>
        <v>12.50</v>
      </c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24.0" customHeight="1">
      <c r="A195" s="104" t="s">
        <v>153</v>
      </c>
      <c r="B195" s="105">
        <v>24.0</v>
      </c>
      <c r="C195" s="109">
        <v>0.0</v>
      </c>
      <c r="D195" s="106">
        <v>12.0</v>
      </c>
      <c r="E195" s="106">
        <v>6.0</v>
      </c>
      <c r="F195" s="106">
        <v>6.0</v>
      </c>
      <c r="G195" s="106">
        <v>0.0</v>
      </c>
      <c r="H195" s="109">
        <v>0.0</v>
      </c>
      <c r="I195" s="109">
        <v>0.0</v>
      </c>
      <c r="J195" s="109">
        <v>0.0</v>
      </c>
      <c r="K195" s="107" t="str">
        <f t="shared" si="21"/>
        <v>0</v>
      </c>
      <c r="L195" s="108" t="str">
        <f t="shared" si="22"/>
        <v>0.00</v>
      </c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24.0" customHeight="1">
      <c r="A196" s="104" t="s">
        <v>154</v>
      </c>
      <c r="B196" s="105">
        <v>24.0</v>
      </c>
      <c r="C196" s="109">
        <v>0.0</v>
      </c>
      <c r="D196" s="109">
        <v>0.0</v>
      </c>
      <c r="E196" s="106">
        <v>4.0</v>
      </c>
      <c r="F196" s="106">
        <v>1.0</v>
      </c>
      <c r="G196" s="106">
        <v>2.0</v>
      </c>
      <c r="H196" s="106">
        <v>8.0</v>
      </c>
      <c r="I196" s="106">
        <v>2.0</v>
      </c>
      <c r="J196" s="106">
        <v>7.0</v>
      </c>
      <c r="K196" s="107" t="str">
        <f t="shared" si="21"/>
        <v>17</v>
      </c>
      <c r="L196" s="108" t="str">
        <f t="shared" si="22"/>
        <v>70.83</v>
      </c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24.0" customHeight="1">
      <c r="A197" s="104" t="s">
        <v>155</v>
      </c>
      <c r="B197" s="105">
        <v>24.0</v>
      </c>
      <c r="C197" s="109">
        <v>0.0</v>
      </c>
      <c r="D197" s="106">
        <v>1.0</v>
      </c>
      <c r="E197" s="106">
        <v>4.0</v>
      </c>
      <c r="F197" s="106">
        <v>9.0</v>
      </c>
      <c r="G197" s="106">
        <v>6.0</v>
      </c>
      <c r="H197" s="106">
        <v>3.0</v>
      </c>
      <c r="I197" s="106">
        <v>1.0</v>
      </c>
      <c r="J197" s="109">
        <v>0.0</v>
      </c>
      <c r="K197" s="107" t="str">
        <f t="shared" si="21"/>
        <v>4</v>
      </c>
      <c r="L197" s="108" t="str">
        <f>IFERROR(L196(100*K197)/B197,0)</f>
        <v>0.00</v>
      </c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24.0" customHeight="1">
      <c r="A198" s="104" t="s">
        <v>156</v>
      </c>
      <c r="B198" s="105">
        <v>24.0</v>
      </c>
      <c r="C198" s="109">
        <v>0.0</v>
      </c>
      <c r="D198" s="109">
        <v>0.0</v>
      </c>
      <c r="E198" s="109">
        <v>0.0</v>
      </c>
      <c r="F198" s="109">
        <v>0.0</v>
      </c>
      <c r="G198" s="106">
        <v>0.0</v>
      </c>
      <c r="H198" s="106">
        <v>4.0</v>
      </c>
      <c r="I198" s="106">
        <v>4.0</v>
      </c>
      <c r="J198" s="106">
        <v>16.0</v>
      </c>
      <c r="K198" s="107" t="str">
        <f t="shared" si="21"/>
        <v>24</v>
      </c>
      <c r="L198" s="108" t="str">
        <f t="shared" ref="L198:L199" si="23">IFERROR((100*K198)/B198,0)</f>
        <v>100.00</v>
      </c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24.0" customHeight="1">
      <c r="A199" s="104" t="s">
        <v>157</v>
      </c>
      <c r="B199" s="105">
        <v>24.0</v>
      </c>
      <c r="C199" s="109">
        <v>0.0</v>
      </c>
      <c r="D199" s="106">
        <v>1.0</v>
      </c>
      <c r="E199" s="106">
        <v>3.0</v>
      </c>
      <c r="F199" s="106">
        <v>5.0</v>
      </c>
      <c r="G199" s="106">
        <v>7.0</v>
      </c>
      <c r="H199" s="106">
        <v>4.0</v>
      </c>
      <c r="I199" s="106">
        <v>3.0</v>
      </c>
      <c r="J199" s="106">
        <v>1.0</v>
      </c>
      <c r="K199" s="107" t="str">
        <f t="shared" si="21"/>
        <v>8</v>
      </c>
      <c r="L199" s="108" t="str">
        <f t="shared" si="23"/>
        <v>33.33</v>
      </c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23.2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23.2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23.2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23.2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23.2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23.2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23.2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24.0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24.0" customHeight="1">
      <c r="A208" s="135" t="s">
        <v>144</v>
      </c>
      <c r="B208" s="136" t="s">
        <v>168</v>
      </c>
      <c r="C208" s="97"/>
      <c r="D208" s="97"/>
      <c r="E208" s="97"/>
      <c r="F208" s="97"/>
      <c r="G208" s="97"/>
      <c r="H208" s="97"/>
      <c r="I208" s="97"/>
      <c r="J208" s="98"/>
      <c r="K208" s="135" t="s">
        <v>146</v>
      </c>
      <c r="L208" s="135" t="s">
        <v>147</v>
      </c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24.0" customHeight="1">
      <c r="A209" s="99"/>
      <c r="B209" s="135" t="s">
        <v>148</v>
      </c>
      <c r="C209" s="137" t="s">
        <v>149</v>
      </c>
      <c r="D209" s="111"/>
      <c r="E209" s="111"/>
      <c r="F209" s="111"/>
      <c r="G209" s="111"/>
      <c r="H209" s="111"/>
      <c r="I209" s="111"/>
      <c r="J209" s="112"/>
      <c r="K209" s="99"/>
      <c r="L209" s="99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75.0" customHeight="1">
      <c r="A210" s="101"/>
      <c r="B210" s="101"/>
      <c r="C210" s="138">
        <v>0.0</v>
      </c>
      <c r="D210" s="138">
        <v>1.0</v>
      </c>
      <c r="E210" s="139">
        <v>1.5</v>
      </c>
      <c r="F210" s="138">
        <v>2.0</v>
      </c>
      <c r="G210" s="139">
        <v>2.5</v>
      </c>
      <c r="H210" s="138">
        <v>3.0</v>
      </c>
      <c r="I210" s="139">
        <v>3.5</v>
      </c>
      <c r="J210" s="138">
        <v>4.0</v>
      </c>
      <c r="K210" s="101"/>
      <c r="L210" s="101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24.0" customHeight="1">
      <c r="A211" s="104" t="s">
        <v>150</v>
      </c>
      <c r="B211" s="105">
        <v>23.0</v>
      </c>
      <c r="C211" s="109">
        <v>0.0</v>
      </c>
      <c r="D211" s="109">
        <v>0.0</v>
      </c>
      <c r="E211" s="109">
        <v>0.0</v>
      </c>
      <c r="F211" s="106">
        <v>1.0</v>
      </c>
      <c r="G211" s="106">
        <v>4.0</v>
      </c>
      <c r="H211" s="106">
        <v>2.0</v>
      </c>
      <c r="I211" s="106">
        <v>2.0</v>
      </c>
      <c r="J211" s="106">
        <v>14.0</v>
      </c>
      <c r="K211" s="107" t="str">
        <f t="shared" ref="K211:K218" si="24">SUM(H211:J211)</f>
        <v>18</v>
      </c>
      <c r="L211" s="108" t="str">
        <f t="shared" ref="L211:L218" si="25">IFERROR((100*K211)/B211,0)</f>
        <v>78.26</v>
      </c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24.0" customHeight="1">
      <c r="A212" s="104" t="s">
        <v>151</v>
      </c>
      <c r="B212" s="105">
        <v>23.0</v>
      </c>
      <c r="C212" s="109">
        <v>0.0</v>
      </c>
      <c r="D212" s="109">
        <v>0.0</v>
      </c>
      <c r="E212" s="106">
        <v>4.0</v>
      </c>
      <c r="F212" s="106">
        <v>13.0</v>
      </c>
      <c r="G212" s="106">
        <v>0.0</v>
      </c>
      <c r="H212" s="106">
        <v>3.0</v>
      </c>
      <c r="I212" s="109">
        <v>0.0</v>
      </c>
      <c r="J212" s="106">
        <v>3.0</v>
      </c>
      <c r="K212" s="107" t="str">
        <f t="shared" si="24"/>
        <v>6</v>
      </c>
      <c r="L212" s="108" t="str">
        <f t="shared" si="25"/>
        <v>26.09</v>
      </c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24.0" customHeight="1">
      <c r="A213" s="104" t="s">
        <v>152</v>
      </c>
      <c r="B213" s="105">
        <v>9.0</v>
      </c>
      <c r="C213" s="109">
        <v>0.0</v>
      </c>
      <c r="D213" s="109">
        <v>0.0</v>
      </c>
      <c r="E213" s="109">
        <v>0.0</v>
      </c>
      <c r="F213" s="106">
        <v>2.0</v>
      </c>
      <c r="G213" s="106">
        <v>1.0</v>
      </c>
      <c r="H213" s="106">
        <v>3.0</v>
      </c>
      <c r="I213" s="106">
        <v>2.0</v>
      </c>
      <c r="J213" s="106">
        <v>1.0</v>
      </c>
      <c r="K213" s="107" t="str">
        <f t="shared" si="24"/>
        <v>6</v>
      </c>
      <c r="L213" s="108" t="str">
        <f t="shared" si="25"/>
        <v>66.67</v>
      </c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24.0" customHeight="1">
      <c r="A214" s="104" t="s">
        <v>153</v>
      </c>
      <c r="B214" s="105">
        <v>23.0</v>
      </c>
      <c r="C214" s="109">
        <v>0.0</v>
      </c>
      <c r="D214" s="106">
        <v>2.0</v>
      </c>
      <c r="E214" s="106">
        <v>7.0</v>
      </c>
      <c r="F214" s="106">
        <v>3.0</v>
      </c>
      <c r="G214" s="106">
        <v>6.0</v>
      </c>
      <c r="H214" s="106">
        <v>3.0</v>
      </c>
      <c r="I214" s="106">
        <v>2.0</v>
      </c>
      <c r="J214" s="106">
        <v>0.0</v>
      </c>
      <c r="K214" s="107" t="str">
        <f t="shared" si="24"/>
        <v>5</v>
      </c>
      <c r="L214" s="108" t="str">
        <f t="shared" si="25"/>
        <v>21.74</v>
      </c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24.0" customHeight="1">
      <c r="A215" s="104" t="s">
        <v>154</v>
      </c>
      <c r="B215" s="105">
        <v>23.0</v>
      </c>
      <c r="C215" s="109">
        <v>0.0</v>
      </c>
      <c r="D215" s="109">
        <v>0.0</v>
      </c>
      <c r="E215" s="109">
        <v>0.0</v>
      </c>
      <c r="F215" s="109">
        <v>0.0</v>
      </c>
      <c r="G215" s="109">
        <v>0.0</v>
      </c>
      <c r="H215" s="106">
        <v>7.0</v>
      </c>
      <c r="I215" s="106">
        <v>6.0</v>
      </c>
      <c r="J215" s="106">
        <v>10.0</v>
      </c>
      <c r="K215" s="107" t="str">
        <f t="shared" si="24"/>
        <v>23</v>
      </c>
      <c r="L215" s="108" t="str">
        <f t="shared" si="25"/>
        <v>100.00</v>
      </c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24.0" customHeight="1">
      <c r="A216" s="104" t="s">
        <v>155</v>
      </c>
      <c r="B216" s="105">
        <v>23.0</v>
      </c>
      <c r="C216" s="109">
        <v>0.0</v>
      </c>
      <c r="D216" s="109">
        <v>0.0</v>
      </c>
      <c r="E216" s="109">
        <v>0.0</v>
      </c>
      <c r="F216" s="109">
        <v>0.0</v>
      </c>
      <c r="G216" s="109">
        <v>0.0</v>
      </c>
      <c r="H216" s="106">
        <v>1.0</v>
      </c>
      <c r="I216" s="106">
        <v>9.0</v>
      </c>
      <c r="J216" s="106">
        <v>13.0</v>
      </c>
      <c r="K216" s="107" t="str">
        <f t="shared" si="24"/>
        <v>23</v>
      </c>
      <c r="L216" s="108" t="str">
        <f t="shared" si="25"/>
        <v>100.00</v>
      </c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24.0" customHeight="1">
      <c r="A217" s="104" t="s">
        <v>156</v>
      </c>
      <c r="B217" s="105">
        <v>23.0</v>
      </c>
      <c r="C217" s="109">
        <v>0.0</v>
      </c>
      <c r="D217" s="109">
        <v>0.0</v>
      </c>
      <c r="E217" s="109">
        <v>0.0</v>
      </c>
      <c r="F217" s="109">
        <v>0.0</v>
      </c>
      <c r="G217" s="109">
        <v>0.0</v>
      </c>
      <c r="H217" s="106">
        <v>3.0</v>
      </c>
      <c r="I217" s="109">
        <v>0.0</v>
      </c>
      <c r="J217" s="106">
        <v>20.0</v>
      </c>
      <c r="K217" s="107" t="str">
        <f t="shared" si="24"/>
        <v>23</v>
      </c>
      <c r="L217" s="108" t="str">
        <f t="shared" si="25"/>
        <v>100.00</v>
      </c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24.0" customHeight="1">
      <c r="A218" s="104" t="s">
        <v>157</v>
      </c>
      <c r="B218" s="105">
        <v>23.0</v>
      </c>
      <c r="C218" s="109">
        <v>0.0</v>
      </c>
      <c r="D218" s="106">
        <v>1.0</v>
      </c>
      <c r="E218" s="106">
        <v>4.0</v>
      </c>
      <c r="F218" s="106">
        <v>5.0</v>
      </c>
      <c r="G218" s="106">
        <v>6.0</v>
      </c>
      <c r="H218" s="106">
        <v>5.0</v>
      </c>
      <c r="I218" s="106">
        <v>2.0</v>
      </c>
      <c r="J218" s="109">
        <v>0.0</v>
      </c>
      <c r="K218" s="107" t="str">
        <f t="shared" si="24"/>
        <v>7</v>
      </c>
      <c r="L218" s="108" t="str">
        <f t="shared" si="25"/>
        <v>30.43</v>
      </c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23.2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23.2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23.2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23.2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23.2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23.2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23.2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23.2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23.2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23.2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23.2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23.2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23.2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23.2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23.2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23.2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23.2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23.2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23.2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23.2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23.2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23.2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23.2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23.2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23.2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23.2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23.2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23.2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23.2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23.2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23.2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23.2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23.2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23.2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23.2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ht="23.2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ht="23.2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ht="23.2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ht="23.2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ht="23.2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ht="23.2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ht="23.2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ht="23.2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ht="23.2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ht="23.2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ht="23.2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ht="23.2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ht="23.2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ht="23.2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ht="23.2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ht="23.2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ht="23.2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ht="23.2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ht="23.2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ht="23.2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ht="23.2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ht="23.2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ht="23.2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ht="23.2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ht="23.2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ht="23.2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ht="23.2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ht="23.2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ht="23.2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ht="23.2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ht="23.2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ht="23.2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ht="23.2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ht="23.2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ht="23.2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ht="23.2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ht="23.2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ht="23.2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ht="23.2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ht="23.2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ht="23.2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ht="23.2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ht="23.2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ht="23.2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ht="23.2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ht="23.2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ht="23.2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ht="23.2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ht="23.2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ht="23.2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ht="23.2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ht="23.2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ht="23.2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ht="23.2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ht="23.2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ht="23.2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ht="23.2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ht="23.2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ht="23.2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ht="23.2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ht="23.2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ht="23.2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ht="23.2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ht="23.2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ht="23.2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ht="23.2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ht="23.2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ht="23.2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ht="23.2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ht="23.2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ht="23.2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ht="23.2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ht="23.2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ht="23.2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ht="23.2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ht="23.2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ht="23.2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ht="23.2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ht="23.2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ht="23.2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ht="23.2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ht="23.2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ht="23.2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ht="23.2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ht="23.2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ht="23.2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ht="23.2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ht="23.2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ht="23.2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ht="23.2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ht="23.2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ht="23.2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ht="23.2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ht="23.2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ht="23.2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ht="23.2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ht="23.2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ht="23.2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ht="23.2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ht="23.2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ht="23.2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ht="23.2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ht="23.2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ht="23.2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ht="23.2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ht="23.2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ht="23.2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ht="23.2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ht="23.2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ht="23.2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ht="23.2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ht="23.2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ht="23.2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ht="23.2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ht="23.2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ht="23.2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ht="23.2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ht="23.2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ht="23.2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ht="23.2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ht="23.2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ht="23.2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ht="23.2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ht="23.2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ht="23.2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ht="23.2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ht="23.2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ht="23.2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ht="23.2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ht="23.2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ht="23.2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ht="23.2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ht="23.2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ht="23.2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ht="23.2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ht="23.2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ht="23.2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ht="23.2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ht="23.2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ht="23.2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ht="23.2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ht="23.2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ht="23.2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ht="23.2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ht="23.2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ht="23.2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ht="23.2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ht="23.2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ht="23.2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ht="23.2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ht="23.2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ht="23.2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ht="23.2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ht="23.2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ht="23.2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ht="23.2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ht="23.2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ht="23.2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ht="23.2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ht="23.2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ht="23.2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ht="23.2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ht="23.2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ht="23.2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ht="23.2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ht="23.2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ht="23.2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ht="23.2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ht="23.2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ht="23.2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ht="23.2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ht="23.2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ht="23.2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ht="23.2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ht="23.2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ht="23.2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ht="23.2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ht="23.2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ht="23.2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ht="23.2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ht="23.2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ht="23.2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ht="23.2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ht="23.2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ht="23.2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ht="23.2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ht="23.2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ht="23.2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ht="23.2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ht="23.2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ht="23.2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ht="23.2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ht="23.2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ht="23.2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ht="23.2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ht="23.2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ht="23.2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ht="23.2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ht="23.2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ht="23.2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ht="23.2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ht="23.2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ht="23.2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ht="23.2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ht="23.2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ht="23.2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ht="23.2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ht="23.2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ht="23.2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ht="23.2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ht="23.2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ht="23.2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ht="23.2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ht="23.2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ht="23.2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ht="23.2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ht="23.2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ht="23.2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ht="23.2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ht="23.2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ht="23.2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ht="23.2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ht="23.2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ht="23.2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ht="23.2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ht="23.2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ht="23.2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ht="23.2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ht="23.2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ht="23.2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ht="23.2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ht="23.2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ht="23.2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ht="23.2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ht="23.2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ht="23.2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ht="23.2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ht="23.2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ht="23.2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ht="23.2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ht="23.2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ht="23.2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ht="23.2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ht="23.2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ht="23.2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ht="23.2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ht="23.2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ht="23.2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ht="23.2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ht="23.2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ht="23.2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ht="23.2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ht="23.2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ht="23.2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ht="23.2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ht="23.2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ht="23.2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ht="23.2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ht="23.2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ht="23.2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ht="23.2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ht="23.2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ht="23.2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ht="23.2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ht="23.2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ht="23.2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ht="23.2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ht="23.2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ht="23.2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ht="23.2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ht="23.2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ht="23.2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ht="23.2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ht="23.2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ht="23.2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ht="23.2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ht="23.2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ht="23.2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ht="23.2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ht="23.2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ht="23.2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ht="23.2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ht="23.2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ht="23.2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ht="23.2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ht="23.2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ht="23.2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ht="23.2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ht="23.2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ht="23.2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ht="23.2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ht="23.2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ht="23.2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ht="23.2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ht="23.2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ht="23.2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ht="23.2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ht="23.2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ht="23.2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ht="23.2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ht="23.2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ht="23.2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ht="23.2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ht="23.2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ht="23.2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ht="23.2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ht="23.2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ht="23.2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ht="23.2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ht="23.2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ht="23.2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ht="23.2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ht="23.2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ht="23.2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ht="23.2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ht="23.2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ht="23.2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ht="23.2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ht="23.2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ht="23.2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ht="23.2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ht="23.2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ht="23.2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ht="23.2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ht="23.2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ht="23.2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ht="23.2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ht="23.2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ht="23.2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ht="23.2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ht="23.2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ht="23.2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ht="23.2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ht="23.2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ht="23.2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ht="23.2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ht="23.2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ht="23.2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ht="23.2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ht="23.2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ht="23.2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ht="23.2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ht="23.2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ht="23.2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ht="23.2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ht="23.2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ht="23.2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ht="23.2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ht="23.2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ht="23.2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ht="23.2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ht="23.2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ht="23.2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ht="23.2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ht="23.2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ht="23.2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ht="23.2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ht="23.2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ht="23.2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ht="23.2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ht="23.2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ht="23.2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ht="23.2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ht="23.2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ht="23.2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ht="23.2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ht="23.2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ht="23.2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ht="23.2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ht="23.2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ht="23.2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ht="23.2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ht="23.2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ht="23.2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ht="23.2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ht="23.2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ht="23.2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ht="23.2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ht="23.2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ht="23.2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ht="23.2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ht="23.2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ht="23.2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ht="23.2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ht="23.2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ht="23.2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ht="23.2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ht="23.2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ht="23.2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ht="23.2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ht="23.2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ht="23.2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ht="23.2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ht="23.2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ht="23.2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ht="23.2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ht="23.2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ht="23.2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ht="23.2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ht="23.2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ht="23.2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ht="23.2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ht="23.2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ht="23.2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ht="23.2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ht="23.2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ht="23.2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ht="23.2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ht="23.2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ht="23.2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ht="23.2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ht="23.2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ht="23.2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ht="23.2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ht="23.2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ht="23.2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ht="23.2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ht="23.2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ht="23.2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ht="23.2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ht="23.2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ht="23.2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ht="23.2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ht="23.2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ht="23.2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ht="23.2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ht="23.2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ht="23.2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ht="23.2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ht="23.2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ht="23.2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ht="23.2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ht="23.2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ht="23.2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ht="23.2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ht="23.2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ht="23.2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ht="23.2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ht="23.2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ht="23.2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ht="23.2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ht="23.2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ht="23.2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ht="23.2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ht="23.2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ht="23.2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ht="23.2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ht="23.2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ht="23.2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ht="23.2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ht="23.2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ht="23.2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ht="23.2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ht="23.2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ht="23.2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ht="23.2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ht="23.2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ht="23.2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ht="23.2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ht="23.2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ht="23.2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ht="23.2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ht="23.2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ht="23.2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ht="23.2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ht="23.2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ht="23.2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ht="23.2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ht="23.2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ht="23.2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ht="23.2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ht="23.2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ht="23.2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ht="23.2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ht="23.2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ht="23.2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ht="23.2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ht="23.2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ht="23.2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ht="23.2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ht="23.2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ht="23.2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ht="23.2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ht="23.2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ht="23.2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ht="23.2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ht="23.2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ht="23.2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ht="23.2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ht="23.2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ht="23.2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ht="23.2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ht="23.2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ht="23.2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ht="23.2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ht="23.2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ht="23.2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ht="23.2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ht="23.2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ht="23.2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ht="23.2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ht="23.2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ht="23.2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ht="23.2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ht="23.2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ht="23.2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ht="23.2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ht="23.2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ht="23.2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ht="23.2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ht="23.2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ht="23.2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ht="23.2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ht="23.2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ht="23.2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ht="23.2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ht="23.2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ht="23.2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ht="23.2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ht="23.2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ht="23.2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ht="23.2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ht="23.2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ht="23.2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ht="23.2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ht="23.2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ht="23.2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ht="23.2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ht="23.2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ht="23.2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ht="23.2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ht="23.2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ht="23.2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ht="23.2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ht="23.2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ht="23.2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ht="23.2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ht="23.2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ht="23.2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ht="23.2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ht="23.2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ht="23.2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ht="23.2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ht="23.2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ht="23.2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ht="23.2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ht="23.2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ht="23.2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ht="23.2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ht="23.2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ht="23.2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ht="23.2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ht="23.2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ht="23.2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ht="23.2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ht="23.2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ht="23.2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ht="23.2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ht="23.2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ht="23.2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ht="23.2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ht="23.2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ht="23.2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ht="23.2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ht="23.2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ht="23.2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ht="23.2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ht="23.2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ht="23.2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ht="23.2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ht="23.2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ht="23.2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ht="23.2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ht="23.2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ht="23.2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ht="23.2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ht="23.2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ht="23.2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ht="23.2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ht="23.2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ht="23.2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ht="23.2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ht="23.2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ht="23.2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ht="23.2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ht="23.2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ht="23.2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ht="23.2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ht="23.2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ht="23.2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ht="23.2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ht="23.2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ht="23.2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ht="23.2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ht="23.2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ht="23.2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ht="23.2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ht="23.2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ht="23.2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ht="23.2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ht="23.2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ht="23.2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ht="23.2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ht="23.2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ht="23.2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ht="23.2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ht="23.2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ht="23.2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ht="23.2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ht="23.2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ht="23.2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ht="23.2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ht="23.2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ht="23.2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ht="23.2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ht="23.2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ht="23.2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ht="23.2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ht="23.2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ht="23.2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ht="23.2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ht="23.2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ht="23.2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ht="23.2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ht="23.2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ht="23.2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ht="23.2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ht="23.2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ht="23.2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ht="23.2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ht="23.2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ht="23.2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ht="23.2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ht="23.2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ht="23.2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ht="23.2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ht="23.2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ht="23.2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ht="23.2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ht="23.2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ht="23.2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ht="23.2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ht="23.2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ht="23.2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ht="23.2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ht="23.2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ht="23.2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ht="23.2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ht="23.2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ht="23.2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ht="23.2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ht="23.2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ht="23.2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ht="23.2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ht="23.2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ht="23.2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ht="23.2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ht="23.2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ht="23.2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ht="23.2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ht="23.2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ht="23.2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ht="23.2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ht="23.2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ht="23.2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ht="23.2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ht="23.2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ht="23.2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ht="23.2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ht="23.2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ht="23.2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ht="23.2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ht="23.2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ht="23.2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ht="23.2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ht="23.2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ht="23.2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ht="23.2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ht="23.2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ht="23.2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ht="23.2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ht="23.2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ht="23.2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ht="23.2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ht="23.2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ht="23.2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ht="23.2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ht="23.2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ht="23.2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ht="23.2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ht="23.2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ht="23.2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ht="23.2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ht="23.2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ht="23.2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ht="23.2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ht="23.2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ht="23.2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ht="23.2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ht="23.2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ht="23.2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ht="23.2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ht="23.2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ht="23.2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ht="23.2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ht="23.2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ht="23.2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ht="23.2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ht="23.2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ht="23.2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ht="23.2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ht="23.2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ht="23.2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ht="23.2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ht="23.2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ht="23.2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ht="23.2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ht="23.2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ht="23.2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ht="23.2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ht="23.2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ht="23.2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ht="23.2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ht="23.2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ht="23.2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ht="23.2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ht="23.2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ht="23.2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ht="23.2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ht="23.2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ht="23.2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ht="23.2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ht="23.2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ht="23.2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ht="23.2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ht="23.2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ht="23.2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ht="23.2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ht="23.2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ht="23.2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ht="23.2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ht="23.2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ht="23.2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ht="23.2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ht="23.2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ht="23.2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ht="23.2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75">
    <mergeCell ref="L132:L134"/>
    <mergeCell ref="C115:J115"/>
    <mergeCell ref="C133:J133"/>
    <mergeCell ref="L151:L153"/>
    <mergeCell ref="B59:J59"/>
    <mergeCell ref="B5:J5"/>
    <mergeCell ref="B151:J151"/>
    <mergeCell ref="B132:J132"/>
    <mergeCell ref="B41:B42"/>
    <mergeCell ref="B6:B7"/>
    <mergeCell ref="B114:J114"/>
    <mergeCell ref="B96:J96"/>
    <mergeCell ref="B22:B23"/>
    <mergeCell ref="B21:J21"/>
    <mergeCell ref="C22:J22"/>
    <mergeCell ref="L21:L23"/>
    <mergeCell ref="K21:K23"/>
    <mergeCell ref="B40:J40"/>
    <mergeCell ref="C41:J41"/>
    <mergeCell ref="L40:L42"/>
    <mergeCell ref="K40:K42"/>
    <mergeCell ref="C6:J6"/>
    <mergeCell ref="L5:L7"/>
    <mergeCell ref="K5:K7"/>
    <mergeCell ref="C60:J60"/>
    <mergeCell ref="C79:J79"/>
    <mergeCell ref="B97:B98"/>
    <mergeCell ref="A96:A98"/>
    <mergeCell ref="B78:J78"/>
    <mergeCell ref="C97:J97"/>
    <mergeCell ref="K78:K80"/>
    <mergeCell ref="B60:B61"/>
    <mergeCell ref="A59:A61"/>
    <mergeCell ref="K59:K61"/>
    <mergeCell ref="B79:B80"/>
    <mergeCell ref="A78:A80"/>
    <mergeCell ref="L170:L172"/>
    <mergeCell ref="K170:K172"/>
    <mergeCell ref="B170:J170"/>
    <mergeCell ref="C171:J171"/>
    <mergeCell ref="B171:B172"/>
    <mergeCell ref="A170:A172"/>
    <mergeCell ref="A5:A7"/>
    <mergeCell ref="A21:A23"/>
    <mergeCell ref="A40:A42"/>
    <mergeCell ref="A2:L2"/>
    <mergeCell ref="A3:L3"/>
    <mergeCell ref="A1:L1"/>
    <mergeCell ref="C190:J190"/>
    <mergeCell ref="B189:J189"/>
    <mergeCell ref="K208:K210"/>
    <mergeCell ref="K189:K191"/>
    <mergeCell ref="B190:B191"/>
    <mergeCell ref="A189:A191"/>
    <mergeCell ref="C209:J209"/>
    <mergeCell ref="B209:B210"/>
    <mergeCell ref="B208:J208"/>
    <mergeCell ref="A208:A210"/>
    <mergeCell ref="B152:B153"/>
    <mergeCell ref="C152:J152"/>
    <mergeCell ref="A132:A134"/>
    <mergeCell ref="A151:A153"/>
    <mergeCell ref="B133:B134"/>
    <mergeCell ref="B115:B116"/>
    <mergeCell ref="A114:A116"/>
    <mergeCell ref="L96:L98"/>
    <mergeCell ref="L78:L80"/>
    <mergeCell ref="L59:L61"/>
    <mergeCell ref="K114:K116"/>
    <mergeCell ref="K96:K98"/>
    <mergeCell ref="K132:K134"/>
    <mergeCell ref="L208:L210"/>
    <mergeCell ref="L114:L116"/>
    <mergeCell ref="L189:L191"/>
    <mergeCell ref="K151:K15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99FF"/>
  </sheetPr>
  <sheetViews>
    <sheetView workbookViewId="0"/>
  </sheetViews>
  <sheetFormatPr customHeight="1" defaultColWidth="17.29" defaultRowHeight="15.0"/>
  <cols>
    <col customWidth="1" min="1" max="1" width="26.43"/>
    <col customWidth="1" min="2" max="2" width="12.43"/>
    <col customWidth="1" min="3" max="3" width="12.29"/>
    <col customWidth="1" min="4" max="4" width="13.71"/>
    <col customWidth="1" min="5" max="5" width="12.14"/>
    <col customWidth="1" min="6" max="6" width="20.71"/>
    <col customWidth="1" min="7" max="7" width="18.86"/>
    <col customWidth="1" min="8" max="26" width="8.71"/>
  </cols>
  <sheetData>
    <row r="1" ht="26.25" customHeight="1">
      <c r="A1" s="92" t="s">
        <v>141</v>
      </c>
      <c r="G1" s="8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3.25" customHeight="1">
      <c r="A2" s="93" t="s">
        <v>142</v>
      </c>
      <c r="G2" s="14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.25" customHeight="1">
      <c r="A3" s="94" t="s">
        <v>169</v>
      </c>
      <c r="G3" s="14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6.25" customHeight="1">
      <c r="A5" s="142" t="s">
        <v>170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14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0.5" customHeight="1">
      <c r="A7" s="144" t="s">
        <v>171</v>
      </c>
      <c r="B7" s="145" t="s">
        <v>148</v>
      </c>
      <c r="C7" s="145" t="s">
        <v>172</v>
      </c>
      <c r="D7" s="145" t="s">
        <v>173</v>
      </c>
      <c r="E7" s="145" t="s">
        <v>174</v>
      </c>
      <c r="F7" s="145" t="s">
        <v>175</v>
      </c>
      <c r="G7" s="145" t="s">
        <v>176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104" t="s">
        <v>151</v>
      </c>
      <c r="B8" s="146">
        <v>30.0</v>
      </c>
      <c r="C8" s="146">
        <v>28.88</v>
      </c>
      <c r="D8" s="146">
        <v>12.41</v>
      </c>
      <c r="E8" s="146">
        <v>28.88</v>
      </c>
      <c r="F8" s="146">
        <v>10.0</v>
      </c>
      <c r="G8" s="146">
        <v>33.33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104" t="s">
        <v>150</v>
      </c>
      <c r="B9" s="146">
        <v>30.0</v>
      </c>
      <c r="C9" s="146">
        <v>42.7</v>
      </c>
      <c r="D9" s="146">
        <v>8.18</v>
      </c>
      <c r="E9" s="146">
        <v>42.7</v>
      </c>
      <c r="F9" s="146">
        <v>16.0</v>
      </c>
      <c r="G9" s="146">
        <v>53.33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104" t="s">
        <v>152</v>
      </c>
      <c r="B10" s="146">
        <v>30.0</v>
      </c>
      <c r="C10" s="146">
        <v>37.8</v>
      </c>
      <c r="D10" s="146">
        <v>11.1</v>
      </c>
      <c r="E10" s="146">
        <v>37.8</v>
      </c>
      <c r="F10" s="146">
        <v>15.0</v>
      </c>
      <c r="G10" s="146">
        <v>50.0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104" t="s">
        <v>177</v>
      </c>
      <c r="B11" s="146">
        <v>30.0</v>
      </c>
      <c r="C11" s="146">
        <v>44.2</v>
      </c>
      <c r="D11" s="146">
        <v>9.78</v>
      </c>
      <c r="E11" s="146">
        <v>44.2</v>
      </c>
      <c r="F11" s="146">
        <v>12.0</v>
      </c>
      <c r="G11" s="146">
        <v>40.0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104" t="s">
        <v>178</v>
      </c>
      <c r="B12" s="146">
        <v>30.0</v>
      </c>
      <c r="C12" s="146">
        <v>24.67</v>
      </c>
      <c r="D12" s="146">
        <v>5.9</v>
      </c>
      <c r="E12" s="146">
        <v>24.67</v>
      </c>
      <c r="F12" s="146">
        <v>4.0</v>
      </c>
      <c r="G12" s="146">
        <v>13.33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6.25" customHeight="1">
      <c r="A15" s="142" t="s">
        <v>179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0" customHeight="1">
      <c r="A16" s="14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70.5" customHeight="1">
      <c r="A17" s="144" t="s">
        <v>171</v>
      </c>
      <c r="B17" s="145" t="s">
        <v>148</v>
      </c>
      <c r="C17" s="145" t="s">
        <v>172</v>
      </c>
      <c r="D17" s="145" t="s">
        <v>173</v>
      </c>
      <c r="E17" s="145" t="s">
        <v>174</v>
      </c>
      <c r="F17" s="145" t="s">
        <v>175</v>
      </c>
      <c r="G17" s="145" t="s">
        <v>176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0" customHeight="1">
      <c r="A18" s="104" t="s">
        <v>151</v>
      </c>
      <c r="B18" s="146">
        <v>22.0</v>
      </c>
      <c r="C18" s="146">
        <v>20.23</v>
      </c>
      <c r="D18" s="146">
        <v>7.34</v>
      </c>
      <c r="E18" s="146">
        <v>20.23</v>
      </c>
      <c r="F18" s="146">
        <v>6.0</v>
      </c>
      <c r="G18" s="146">
        <v>27.27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0" customHeight="1">
      <c r="A19" s="104" t="s">
        <v>150</v>
      </c>
      <c r="B19" s="146">
        <v>22.0</v>
      </c>
      <c r="C19" s="146">
        <v>42.66</v>
      </c>
      <c r="D19" s="146">
        <v>11.75</v>
      </c>
      <c r="E19" s="146">
        <v>42.66</v>
      </c>
      <c r="F19" s="146">
        <v>6.0</v>
      </c>
      <c r="G19" s="146">
        <v>27.27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0" customHeight="1">
      <c r="A20" s="104" t="s">
        <v>152</v>
      </c>
      <c r="B20" s="146">
        <v>22.0</v>
      </c>
      <c r="C20" s="146">
        <v>31.91</v>
      </c>
      <c r="D20" s="146">
        <v>5.79</v>
      </c>
      <c r="E20" s="146">
        <v>31.91</v>
      </c>
      <c r="F20" s="146">
        <v>3.0</v>
      </c>
      <c r="G20" s="146">
        <v>13.64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0" customHeight="1">
      <c r="A21" s="104" t="s">
        <v>177</v>
      </c>
      <c r="B21" s="146">
        <v>22.0</v>
      </c>
      <c r="C21" s="146">
        <v>38.09</v>
      </c>
      <c r="D21" s="146">
        <v>5.27</v>
      </c>
      <c r="E21" s="146">
        <v>38.09</v>
      </c>
      <c r="F21" s="146">
        <v>10.0</v>
      </c>
      <c r="G21" s="146">
        <v>45.45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0" customHeight="1">
      <c r="A22" s="104" t="s">
        <v>178</v>
      </c>
      <c r="B22" s="146">
        <v>22.0</v>
      </c>
      <c r="C22" s="146">
        <v>16.32</v>
      </c>
      <c r="D22" s="146">
        <v>3.61</v>
      </c>
      <c r="E22" s="146">
        <v>16.32</v>
      </c>
      <c r="F22" s="146">
        <v>0.0</v>
      </c>
      <c r="G22" s="146">
        <v>0.0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15:F15"/>
    <mergeCell ref="A5:F5"/>
    <mergeCell ref="A1:F1"/>
    <mergeCell ref="A2:F2"/>
    <mergeCell ref="A3:F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B050"/>
  </sheetPr>
  <sheetViews>
    <sheetView workbookViewId="0"/>
  </sheetViews>
  <sheetFormatPr customHeight="1" defaultColWidth="17.29" defaultRowHeight="15.0"/>
  <cols>
    <col customWidth="1" min="1" max="1" width="20.29"/>
    <col customWidth="1" min="2" max="2" width="11.43"/>
    <col customWidth="1" min="3" max="3" width="8.71"/>
    <col customWidth="1" min="4" max="4" width="10.71"/>
    <col customWidth="1" min="5" max="5" width="8.71"/>
    <col customWidth="1" min="6" max="6" width="10.71"/>
    <col customWidth="1" min="7" max="7" width="8.71"/>
    <col customWidth="1" min="8" max="8" width="10.71"/>
    <col customWidth="1" min="9" max="9" width="8.71"/>
    <col customWidth="1" min="10" max="10" width="10.71"/>
    <col customWidth="1" min="11" max="11" width="11.14"/>
    <col customWidth="1" min="12" max="12" width="13.29"/>
    <col customWidth="1" min="13" max="26" width="8.71"/>
  </cols>
  <sheetData>
    <row r="1" ht="26.25" customHeight="1">
      <c r="A1" s="92" t="s">
        <v>141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3.25" customHeight="1">
      <c r="A2" s="93" t="s">
        <v>142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.25" customHeight="1">
      <c r="A3" s="94" t="s">
        <v>180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47" t="s">
        <v>181</v>
      </c>
      <c r="B5" s="147" t="s">
        <v>182</v>
      </c>
      <c r="C5" s="148" t="s">
        <v>183</v>
      </c>
      <c r="D5" s="149"/>
      <c r="E5" s="149"/>
      <c r="F5" s="149"/>
      <c r="G5" s="149"/>
      <c r="H5" s="149"/>
      <c r="I5" s="149"/>
      <c r="J5" s="149"/>
      <c r="K5" s="149"/>
      <c r="L5" s="15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99"/>
      <c r="B6" s="99"/>
      <c r="C6" s="151" t="s">
        <v>184</v>
      </c>
      <c r="D6" s="98"/>
      <c r="E6" s="151" t="s">
        <v>185</v>
      </c>
      <c r="F6" s="98"/>
      <c r="G6" s="151" t="s">
        <v>186</v>
      </c>
      <c r="H6" s="98"/>
      <c r="I6" s="151" t="s">
        <v>187</v>
      </c>
      <c r="J6" s="98"/>
      <c r="K6" s="151" t="s">
        <v>188</v>
      </c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0" customHeight="1">
      <c r="A7" s="101"/>
      <c r="B7" s="101"/>
      <c r="C7" s="152" t="s">
        <v>189</v>
      </c>
      <c r="D7" s="152" t="s">
        <v>190</v>
      </c>
      <c r="E7" s="152" t="s">
        <v>189</v>
      </c>
      <c r="F7" s="152" t="s">
        <v>190</v>
      </c>
      <c r="G7" s="152" t="s">
        <v>189</v>
      </c>
      <c r="H7" s="152" t="s">
        <v>190</v>
      </c>
      <c r="I7" s="152" t="s">
        <v>189</v>
      </c>
      <c r="J7" s="152" t="s">
        <v>190</v>
      </c>
      <c r="K7" s="152" t="s">
        <v>189</v>
      </c>
      <c r="L7" s="152" t="s">
        <v>190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153" t="s">
        <v>191</v>
      </c>
      <c r="B8" s="154">
        <v>40.0</v>
      </c>
      <c r="C8" s="155">
        <v>12.0</v>
      </c>
      <c r="D8" s="156" t="str">
        <f>IFERROR((100*C8)/$B$8,0)</f>
        <v>30.00</v>
      </c>
      <c r="E8" s="155">
        <v>24.0</v>
      </c>
      <c r="F8" s="156" t="str">
        <f>IFERROR((100*E8)/$B$8,0)</f>
        <v>60.00</v>
      </c>
      <c r="G8" s="155">
        <v>4.0</v>
      </c>
      <c r="H8" s="156" t="str">
        <f>IFERROR((100*G8)/$B$8,0)</f>
        <v>10.00</v>
      </c>
      <c r="I8" s="157">
        <v>0.0</v>
      </c>
      <c r="J8" s="156" t="str">
        <f>IFERROR((100*I8)/$B$8,0)</f>
        <v>0.00</v>
      </c>
      <c r="K8" s="158" t="str">
        <f t="shared" ref="K8:K13" si="1">SUM(C8,E8)</f>
        <v>36</v>
      </c>
      <c r="L8" s="159" t="str">
        <f>IFERROR((100*K8)/$B$8,0)</f>
        <v>90.00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153" t="s">
        <v>192</v>
      </c>
      <c r="B9" s="154">
        <v>47.0</v>
      </c>
      <c r="C9" s="155">
        <v>10.0</v>
      </c>
      <c r="D9" s="156" t="str">
        <f>IFERROR((100*C9)/$B$9,0)</f>
        <v>21.28</v>
      </c>
      <c r="E9" s="155">
        <v>24.0</v>
      </c>
      <c r="F9" s="156" t="str">
        <f>IFERROR((100*E9)/$B$9,0)</f>
        <v>51.06</v>
      </c>
      <c r="G9" s="155">
        <v>13.0</v>
      </c>
      <c r="H9" s="156" t="str">
        <f>IFERROR((100*G9)/$B$9,0)</f>
        <v>27.66</v>
      </c>
      <c r="I9" s="157">
        <v>0.0</v>
      </c>
      <c r="J9" s="156" t="str">
        <f>IFERROR((100*I9)/$B$9,0)</f>
        <v>0.00</v>
      </c>
      <c r="K9" s="158" t="str">
        <f t="shared" si="1"/>
        <v>34</v>
      </c>
      <c r="L9" s="159" t="str">
        <f>IFERROR((100*K9)/$B$9,0)</f>
        <v>72.34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153" t="s">
        <v>193</v>
      </c>
      <c r="B10" s="154">
        <v>32.0</v>
      </c>
      <c r="C10" s="155">
        <v>13.0</v>
      </c>
      <c r="D10" s="156" t="str">
        <f>IFERROR((100*C10)/$B$10,0)</f>
        <v>40.63</v>
      </c>
      <c r="E10" s="155">
        <v>17.0</v>
      </c>
      <c r="F10" s="156" t="str">
        <f>IFERROR((100*E10)/$B$10,0)</f>
        <v>53.13</v>
      </c>
      <c r="G10" s="155">
        <v>2.0</v>
      </c>
      <c r="H10" s="156" t="str">
        <f>IFERROR((100*G10)/$B$10,0)</f>
        <v>6.25</v>
      </c>
      <c r="I10" s="157">
        <v>0.0</v>
      </c>
      <c r="J10" s="156" t="str">
        <f>IFERROR((100*I10)/$B$10,0)</f>
        <v>0.00</v>
      </c>
      <c r="K10" s="158" t="str">
        <f t="shared" si="1"/>
        <v>30</v>
      </c>
      <c r="L10" s="159" t="str">
        <f>IFERROR((100*K10)/$B$10,0)</f>
        <v>93.75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153" t="s">
        <v>194</v>
      </c>
      <c r="B11" s="154">
        <v>27.0</v>
      </c>
      <c r="C11" s="155">
        <v>11.0</v>
      </c>
      <c r="D11" s="156" t="str">
        <f>IFERROR((100*C11)/$B$11,0)</f>
        <v>40.74</v>
      </c>
      <c r="E11" s="155">
        <v>14.0</v>
      </c>
      <c r="F11" s="156" t="str">
        <f>IFERROR((100*E11)/$B$11,0)</f>
        <v>51.85</v>
      </c>
      <c r="G11" s="155">
        <v>2.0</v>
      </c>
      <c r="H11" s="156" t="str">
        <f>IFERROR((100*G11)/$B$11,0)</f>
        <v>7.41</v>
      </c>
      <c r="I11" s="157">
        <v>0.0</v>
      </c>
      <c r="J11" s="156" t="str">
        <f>IFERROR((100*I11)/$B$11,0)</f>
        <v>0.00</v>
      </c>
      <c r="K11" s="158" t="str">
        <f t="shared" si="1"/>
        <v>25</v>
      </c>
      <c r="L11" s="159" t="str">
        <f>IFERROR((100*K11)/$B$11,0)</f>
        <v>92.59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153" t="s">
        <v>195</v>
      </c>
      <c r="B12" s="154">
        <v>32.0</v>
      </c>
      <c r="C12" s="155">
        <v>10.0</v>
      </c>
      <c r="D12" s="156" t="str">
        <f>IFERROR((100*C12)/$B$12,0)</f>
        <v>31.25</v>
      </c>
      <c r="E12" s="155">
        <v>19.0</v>
      </c>
      <c r="F12" s="156" t="str">
        <f>IFERROR((100*E12)/$B$12,0)</f>
        <v>59.38</v>
      </c>
      <c r="G12" s="155">
        <v>3.0</v>
      </c>
      <c r="H12" s="156" t="str">
        <f>IFERROR((100*G12)/$B$12,0)</f>
        <v>9.38</v>
      </c>
      <c r="I12" s="157">
        <v>0.0</v>
      </c>
      <c r="J12" s="156" t="str">
        <f>IFERROR((100*I12)/$B$12,0)</f>
        <v>0.00</v>
      </c>
      <c r="K12" s="158" t="str">
        <f t="shared" si="1"/>
        <v>29</v>
      </c>
      <c r="L12" s="159" t="str">
        <f>IFERROR((100*K12)/$B$12,0)</f>
        <v>90.63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153" t="s">
        <v>196</v>
      </c>
      <c r="B13" s="154">
        <v>23.0</v>
      </c>
      <c r="C13" s="155">
        <v>8.0</v>
      </c>
      <c r="D13" s="156" t="str">
        <f>IFERROR((100*C13)/$B$13,0)</f>
        <v>34.78</v>
      </c>
      <c r="E13" s="155">
        <v>15.0</v>
      </c>
      <c r="F13" s="156" t="str">
        <f>IFERROR((100*E13)/$B$13,0)</f>
        <v>65.22</v>
      </c>
      <c r="G13" s="155">
        <v>0.0</v>
      </c>
      <c r="H13" s="156" t="str">
        <f>IFERROR((100*G13)/$B$13,0)</f>
        <v>0.00</v>
      </c>
      <c r="I13" s="157">
        <v>0.0</v>
      </c>
      <c r="J13" s="156" t="str">
        <f>IFERROR((100*I13)/$B$13,0)</f>
        <v>0.00</v>
      </c>
      <c r="K13" s="158" t="str">
        <f t="shared" si="1"/>
        <v>23</v>
      </c>
      <c r="L13" s="159" t="str">
        <f>IFERROR((100*K13)/$B$13,0)</f>
        <v>100.00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160" t="s">
        <v>197</v>
      </c>
      <c r="B14" s="161" t="str">
        <f t="shared" ref="B14:C14" si="2">SUM(B8:B13)</f>
        <v>201</v>
      </c>
      <c r="C14" s="162" t="str">
        <f t="shared" si="2"/>
        <v>64</v>
      </c>
      <c r="D14" s="163"/>
      <c r="E14" s="162" t="str">
        <f>SUM(E8:E13)</f>
        <v>113</v>
      </c>
      <c r="F14" s="163"/>
      <c r="G14" s="162" t="str">
        <f>SUM(G8:G13)</f>
        <v>24</v>
      </c>
      <c r="H14" s="163"/>
      <c r="I14" s="162" t="str">
        <f>SUM(I8:I13)</f>
        <v>0</v>
      </c>
      <c r="J14" s="163"/>
      <c r="K14" s="158" t="str">
        <f>SUM(K8:K13)</f>
        <v>177</v>
      </c>
      <c r="L14" s="15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0" customHeight="1">
      <c r="A15" s="164" t="s">
        <v>174</v>
      </c>
      <c r="B15" s="165" t="str">
        <f>IFERROR(SUM(D15,F15,H15,J15),0)</f>
        <v>100.00</v>
      </c>
      <c r="C15" s="166"/>
      <c r="D15" s="165" t="str">
        <f>IFERROR((100*C14)/$B$14,0)</f>
        <v>31.84</v>
      </c>
      <c r="E15" s="166"/>
      <c r="F15" s="165" t="str">
        <f>IFERROR((100*E14)/$B$14,0)</f>
        <v>56.22</v>
      </c>
      <c r="G15" s="166"/>
      <c r="H15" s="165" t="str">
        <f>IFERROR((100*G14)/$B$14,0)</f>
        <v>11.94</v>
      </c>
      <c r="I15" s="166"/>
      <c r="J15" s="165" t="str">
        <f>IFERROR((100*I14)/$B$14,0)</f>
        <v>0.00</v>
      </c>
      <c r="K15" s="166"/>
      <c r="L15" s="167" t="str">
        <f>IFERROR((100*K14)/$B$14,0)</f>
        <v>88.06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6.25" customHeight="1">
      <c r="A27" s="94" t="s">
        <v>198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8.5" customHeight="1">
      <c r="A29" s="168" t="s">
        <v>199</v>
      </c>
      <c r="B29" s="168" t="s">
        <v>182</v>
      </c>
      <c r="C29" s="169" t="s">
        <v>200</v>
      </c>
      <c r="D29" s="149"/>
      <c r="E29" s="149"/>
      <c r="F29" s="149"/>
      <c r="G29" s="149"/>
      <c r="H29" s="149"/>
      <c r="I29" s="149"/>
      <c r="J29" s="149"/>
      <c r="K29" s="149"/>
      <c r="L29" s="15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43.5" customHeight="1">
      <c r="A30" s="99"/>
      <c r="B30" s="99"/>
      <c r="C30" s="170" t="s">
        <v>184</v>
      </c>
      <c r="D30" s="98"/>
      <c r="E30" s="170" t="s">
        <v>185</v>
      </c>
      <c r="F30" s="98"/>
      <c r="G30" s="170" t="s">
        <v>186</v>
      </c>
      <c r="H30" s="98"/>
      <c r="I30" s="170" t="s">
        <v>187</v>
      </c>
      <c r="J30" s="98"/>
      <c r="K30" s="170" t="s">
        <v>188</v>
      </c>
      <c r="L30" s="98"/>
      <c r="M30" s="4"/>
      <c r="N30" s="4"/>
      <c r="O30" s="4"/>
      <c r="P30" s="171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0" customHeight="1">
      <c r="A31" s="101"/>
      <c r="B31" s="101"/>
      <c r="C31" s="172" t="s">
        <v>189</v>
      </c>
      <c r="D31" s="172" t="s">
        <v>190</v>
      </c>
      <c r="E31" s="172" t="s">
        <v>189</v>
      </c>
      <c r="F31" s="172" t="s">
        <v>190</v>
      </c>
      <c r="G31" s="172" t="s">
        <v>189</v>
      </c>
      <c r="H31" s="172" t="s">
        <v>190</v>
      </c>
      <c r="I31" s="172" t="s">
        <v>189</v>
      </c>
      <c r="J31" s="172" t="s">
        <v>190</v>
      </c>
      <c r="K31" s="172" t="s">
        <v>189</v>
      </c>
      <c r="L31" s="172" t="s">
        <v>190</v>
      </c>
      <c r="M31" s="4"/>
      <c r="N31" s="4"/>
      <c r="O31" s="4"/>
      <c r="P31" s="171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0" customHeight="1">
      <c r="A32" s="173" t="s">
        <v>201</v>
      </c>
      <c r="B32" s="174">
        <v>201.0</v>
      </c>
      <c r="C32" s="155">
        <v>54.0</v>
      </c>
      <c r="D32" s="156" t="str">
        <f>IFERROR((100*C32)/$B$32,0)</f>
        <v>26.87</v>
      </c>
      <c r="E32" s="155">
        <v>142.0</v>
      </c>
      <c r="F32" s="156" t="str">
        <f>IFERROR((100*E32)/$B$32,0)</f>
        <v>70.65</v>
      </c>
      <c r="G32" s="155">
        <v>5.0</v>
      </c>
      <c r="H32" s="156" t="str">
        <f>IFERROR((100*G32)/$B$32,0)</f>
        <v>2.49</v>
      </c>
      <c r="I32" s="157">
        <v>0.0</v>
      </c>
      <c r="J32" s="156" t="str">
        <f>IFERROR((100*I32)/$B$32,0)</f>
        <v>0.00</v>
      </c>
      <c r="K32" s="158" t="str">
        <f t="shared" ref="K32:K39" si="3">SUM(C32,E32)</f>
        <v>196</v>
      </c>
      <c r="L32" s="159" t="str">
        <f>IFERROR((100*K32)/$B$32,0)</f>
        <v>97.51</v>
      </c>
      <c r="M32" s="4"/>
      <c r="N32" s="175"/>
      <c r="O32" s="4"/>
      <c r="P32" s="171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0" customHeight="1">
      <c r="A33" s="176" t="s">
        <v>202</v>
      </c>
      <c r="B33" s="174">
        <v>201.0</v>
      </c>
      <c r="C33" s="155">
        <v>37.0</v>
      </c>
      <c r="D33" s="156" t="str">
        <f>IFERROR((100*C33)/$B$33,0)</f>
        <v>18.41</v>
      </c>
      <c r="E33" s="155">
        <v>134.0</v>
      </c>
      <c r="F33" s="156" t="str">
        <f>IFERROR((100*E33)/$B$33,0)</f>
        <v>66.67</v>
      </c>
      <c r="G33" s="155">
        <v>30.0</v>
      </c>
      <c r="H33" s="156" t="str">
        <f>IFERROR((100*G33)/$B$33,0)</f>
        <v>14.93</v>
      </c>
      <c r="I33" s="157">
        <v>0.0</v>
      </c>
      <c r="J33" s="156" t="str">
        <f>IFERROR((100*I33)/$B$33,0)</f>
        <v>0.00</v>
      </c>
      <c r="K33" s="158" t="str">
        <f t="shared" si="3"/>
        <v>171</v>
      </c>
      <c r="L33" s="159" t="str">
        <f>IFERROR((100*K33)/$B$33,0)</f>
        <v>85.07</v>
      </c>
      <c r="M33" s="4"/>
      <c r="N33" s="177"/>
      <c r="O33" s="4"/>
      <c r="P33" s="171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4.0" customHeight="1">
      <c r="A34" s="176" t="s">
        <v>203</v>
      </c>
      <c r="B34" s="174">
        <v>201.0</v>
      </c>
      <c r="C34" s="155">
        <v>37.0</v>
      </c>
      <c r="D34" s="156" t="str">
        <f>IFERROR((100*C34)/$B$34,0)</f>
        <v>18.41</v>
      </c>
      <c r="E34" s="155">
        <v>131.0</v>
      </c>
      <c r="F34" s="156" t="str">
        <f>IFERROR((100*E34)/$B$34,0)</f>
        <v>65.17</v>
      </c>
      <c r="G34" s="155">
        <v>33.0</v>
      </c>
      <c r="H34" s="156" t="str">
        <f>IFERROR((100*G34)/$B$34,0)</f>
        <v>16.42</v>
      </c>
      <c r="I34" s="157">
        <v>0.0</v>
      </c>
      <c r="J34" s="156" t="str">
        <f>IFERROR((100*I34)/$B$34,0)</f>
        <v>0.00</v>
      </c>
      <c r="K34" s="158" t="str">
        <f t="shared" si="3"/>
        <v>168</v>
      </c>
      <c r="L34" s="159" t="str">
        <f>IFERROR((100*K34)/$B$34,0)</f>
        <v>83.58</v>
      </c>
      <c r="M34" s="4"/>
      <c r="N34" s="17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4.0" customHeight="1">
      <c r="A35" s="176" t="s">
        <v>204</v>
      </c>
      <c r="B35" s="174">
        <v>201.0</v>
      </c>
      <c r="C35" s="155">
        <v>29.0</v>
      </c>
      <c r="D35" s="156" t="str">
        <f>IFERROR((100*C35)/$B$35,0)</f>
        <v>14.43</v>
      </c>
      <c r="E35" s="155">
        <v>135.0</v>
      </c>
      <c r="F35" s="156" t="str">
        <f>IFERROR((100*E35)/$B$35,0)</f>
        <v>67.16</v>
      </c>
      <c r="G35" s="155">
        <v>37.0</v>
      </c>
      <c r="H35" s="156" t="str">
        <f>IFERROR((100*G35)/$B$35,0)</f>
        <v>18.41</v>
      </c>
      <c r="I35" s="157">
        <v>0.0</v>
      </c>
      <c r="J35" s="156" t="str">
        <f>IFERROR((100*I35)/$B$35,0)</f>
        <v>0.00</v>
      </c>
      <c r="K35" s="158" t="str">
        <f t="shared" si="3"/>
        <v>164</v>
      </c>
      <c r="L35" s="159" t="str">
        <f>IFERROR((100*K35)/$B$35,0)</f>
        <v>81.59</v>
      </c>
      <c r="M35" s="4"/>
      <c r="N35" s="17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4.0" customHeight="1">
      <c r="A36" s="176" t="s">
        <v>205</v>
      </c>
      <c r="B36" s="174">
        <v>201.0</v>
      </c>
      <c r="C36" s="155">
        <v>56.0</v>
      </c>
      <c r="D36" s="156" t="str">
        <f>IFERROR((100*C36)/$B$36,0)</f>
        <v>27.86</v>
      </c>
      <c r="E36" s="155">
        <v>129.0</v>
      </c>
      <c r="F36" s="156" t="str">
        <f>IFERROR((100*E36)/$B$36,0)</f>
        <v>64.18</v>
      </c>
      <c r="G36" s="155">
        <v>16.0</v>
      </c>
      <c r="H36" s="156" t="str">
        <f>IFERROR((100*G36)/$B$36,0)</f>
        <v>7.96</v>
      </c>
      <c r="I36" s="157">
        <v>0.0</v>
      </c>
      <c r="J36" s="156" t="str">
        <f>IFERROR((100*I36)/$B$36,0)</f>
        <v>0.00</v>
      </c>
      <c r="K36" s="158" t="str">
        <f t="shared" si="3"/>
        <v>185</v>
      </c>
      <c r="L36" s="159" t="str">
        <f>IFERROR((100*K36)/$B$36,0)</f>
        <v>92.04</v>
      </c>
      <c r="M36" s="4"/>
      <c r="N36" s="17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0" customHeight="1">
      <c r="A37" s="176" t="s">
        <v>206</v>
      </c>
      <c r="B37" s="174">
        <v>201.0</v>
      </c>
      <c r="C37" s="155">
        <v>31.0</v>
      </c>
      <c r="D37" s="156" t="str">
        <f>IFERROR((100*C37)/$B$37,0)</f>
        <v>15.42</v>
      </c>
      <c r="E37" s="155">
        <v>137.0</v>
      </c>
      <c r="F37" s="156" t="str">
        <f>IFERROR((100*E37)/$B$37,0)</f>
        <v>68.16</v>
      </c>
      <c r="G37" s="155">
        <v>33.0</v>
      </c>
      <c r="H37" s="156" t="str">
        <f>IFERROR((100*G37)/$B$37,0)</f>
        <v>16.42</v>
      </c>
      <c r="I37" s="157">
        <v>0.0</v>
      </c>
      <c r="J37" s="156" t="str">
        <f>IFERROR((100*I37)/$B$37,0)</f>
        <v>0.00</v>
      </c>
      <c r="K37" s="158" t="str">
        <f t="shared" si="3"/>
        <v>168</v>
      </c>
      <c r="L37" s="159" t="str">
        <f>IFERROR((100*K37)/$B$37,0)</f>
        <v>83.58</v>
      </c>
      <c r="M37" s="4"/>
      <c r="N37" s="17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4.0" customHeight="1">
      <c r="A38" s="176" t="s">
        <v>207</v>
      </c>
      <c r="B38" s="174">
        <v>201.0</v>
      </c>
      <c r="C38" s="155">
        <v>46.0</v>
      </c>
      <c r="D38" s="156" t="str">
        <f>IFERROR((100*C38)/$B$38,0)</f>
        <v>22.89</v>
      </c>
      <c r="E38" s="155">
        <v>142.0</v>
      </c>
      <c r="F38" s="156" t="str">
        <f>IFERROR((100*E38)/$B$38,0)</f>
        <v>70.65</v>
      </c>
      <c r="G38" s="155">
        <v>13.0</v>
      </c>
      <c r="H38" s="156" t="str">
        <f>IFERROR((100*G38)/$B$38,0)</f>
        <v>6.47</v>
      </c>
      <c r="I38" s="157">
        <v>0.0</v>
      </c>
      <c r="J38" s="156" t="str">
        <f>IFERROR((100*I38)/$B$38,0)</f>
        <v>0.00</v>
      </c>
      <c r="K38" s="158" t="str">
        <f t="shared" si="3"/>
        <v>188</v>
      </c>
      <c r="L38" s="159" t="str">
        <f>IFERROR((100*K38)/$B$38,0)</f>
        <v>93.53</v>
      </c>
      <c r="M38" s="4"/>
      <c r="N38" s="177"/>
      <c r="O38" s="4"/>
      <c r="P38" s="171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4.0" customHeight="1">
      <c r="A39" s="176" t="s">
        <v>208</v>
      </c>
      <c r="B39" s="174">
        <v>201.0</v>
      </c>
      <c r="C39" s="155">
        <v>42.0</v>
      </c>
      <c r="D39" s="156" t="str">
        <f>IFERROR((100*C39)/$B$39,0)</f>
        <v>20.90</v>
      </c>
      <c r="E39" s="155">
        <v>138.0</v>
      </c>
      <c r="F39" s="156" t="str">
        <f>IFERROR((100*E39)/$B$39,0)</f>
        <v>68.66</v>
      </c>
      <c r="G39" s="155">
        <v>21.0</v>
      </c>
      <c r="H39" s="156" t="str">
        <f>IFERROR((100*G39)/$B$39,0)</f>
        <v>10.45</v>
      </c>
      <c r="I39" s="157">
        <v>0.0</v>
      </c>
      <c r="J39" s="156" t="str">
        <f>IFERROR((100*I39)/$B$39,0)</f>
        <v>0.00</v>
      </c>
      <c r="K39" s="158" t="str">
        <f t="shared" si="3"/>
        <v>180</v>
      </c>
      <c r="L39" s="159" t="str">
        <f>IFERROR((100*K39)/$B$39,0)</f>
        <v>89.55</v>
      </c>
      <c r="M39" s="4"/>
      <c r="N39" s="17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6.25" customHeight="1">
      <c r="A52" s="94" t="s">
        <v>209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8.5" customHeight="1">
      <c r="A54" s="179" t="s">
        <v>181</v>
      </c>
      <c r="B54" s="179" t="s">
        <v>182</v>
      </c>
      <c r="C54" s="180" t="s">
        <v>210</v>
      </c>
      <c r="D54" s="149"/>
      <c r="E54" s="149"/>
      <c r="F54" s="149"/>
      <c r="G54" s="149"/>
      <c r="H54" s="149"/>
      <c r="I54" s="149"/>
      <c r="J54" s="149"/>
      <c r="K54" s="149"/>
      <c r="L54" s="15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42.0" customHeight="1">
      <c r="A55" s="99"/>
      <c r="B55" s="99"/>
      <c r="C55" s="181" t="s">
        <v>184</v>
      </c>
      <c r="D55" s="98"/>
      <c r="E55" s="181" t="s">
        <v>185</v>
      </c>
      <c r="F55" s="98"/>
      <c r="G55" s="181" t="s">
        <v>186</v>
      </c>
      <c r="H55" s="98"/>
      <c r="I55" s="181" t="s">
        <v>187</v>
      </c>
      <c r="J55" s="98"/>
      <c r="K55" s="182" t="s">
        <v>188</v>
      </c>
      <c r="L55" s="98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101"/>
      <c r="B56" s="101"/>
      <c r="C56" s="183" t="s">
        <v>189</v>
      </c>
      <c r="D56" s="183" t="s">
        <v>190</v>
      </c>
      <c r="E56" s="183" t="s">
        <v>189</v>
      </c>
      <c r="F56" s="183" t="s">
        <v>190</v>
      </c>
      <c r="G56" s="183" t="s">
        <v>189</v>
      </c>
      <c r="H56" s="183" t="s">
        <v>190</v>
      </c>
      <c r="I56" s="183" t="s">
        <v>189</v>
      </c>
      <c r="J56" s="183" t="s">
        <v>190</v>
      </c>
      <c r="K56" s="184" t="s">
        <v>189</v>
      </c>
      <c r="L56" s="184" t="s">
        <v>190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0" customHeight="1">
      <c r="A57" s="176" t="s">
        <v>191</v>
      </c>
      <c r="B57" s="154">
        <v>40.0</v>
      </c>
      <c r="C57" s="155">
        <v>6.0</v>
      </c>
      <c r="D57" s="156" t="str">
        <f>IFERROR((100*C57)/$B$57,0)</f>
        <v>15.00</v>
      </c>
      <c r="E57" s="155">
        <v>26.0</v>
      </c>
      <c r="F57" s="156" t="str">
        <f>IFERROR((100*E57)/$B$57,0)</f>
        <v>65.00</v>
      </c>
      <c r="G57" s="155">
        <v>8.0</v>
      </c>
      <c r="H57" s="156" t="str">
        <f>IFERROR((100*G57)/$B$57,0)</f>
        <v>20.00</v>
      </c>
      <c r="I57" s="157">
        <v>0.0</v>
      </c>
      <c r="J57" s="156" t="str">
        <f>IFERROR((100*I57)/$B$57,0)</f>
        <v>0.00</v>
      </c>
      <c r="K57" s="158" t="str">
        <f t="shared" ref="K57:K62" si="4">SUM(C57,E57)</f>
        <v>32</v>
      </c>
      <c r="L57" s="159" t="str">
        <f>IFERROR((100*K57)/$B$57,0)</f>
        <v>80.00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4.0" customHeight="1">
      <c r="A58" s="176" t="s">
        <v>192</v>
      </c>
      <c r="B58" s="154">
        <v>47.0</v>
      </c>
      <c r="C58" s="155">
        <v>4.0</v>
      </c>
      <c r="D58" s="156" t="str">
        <f>IFERROR((100*C58)/$B$58,0)</f>
        <v>8.51</v>
      </c>
      <c r="E58" s="155">
        <v>30.0</v>
      </c>
      <c r="F58" s="156" t="str">
        <f>IFERROR((100*E58)/$B$58,0)</f>
        <v>63.83</v>
      </c>
      <c r="G58" s="155">
        <v>13.0</v>
      </c>
      <c r="H58" s="156" t="str">
        <f>IFERROR((100*G58)/$B$58,0)</f>
        <v>27.66</v>
      </c>
      <c r="I58" s="157">
        <v>0.0</v>
      </c>
      <c r="J58" s="156" t="str">
        <f>IFERROR((100*I58)/$B$58,0)</f>
        <v>0.00</v>
      </c>
      <c r="K58" s="158" t="str">
        <f t="shared" si="4"/>
        <v>34</v>
      </c>
      <c r="L58" s="159" t="str">
        <f>IFERROR((100*K58)/$B$58,0)</f>
        <v>72.34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0" customHeight="1">
      <c r="A59" s="176" t="s">
        <v>193</v>
      </c>
      <c r="B59" s="154">
        <v>32.0</v>
      </c>
      <c r="C59" s="155">
        <v>8.0</v>
      </c>
      <c r="D59" s="156" t="str">
        <f>IFERROR((100*C59)/$B$59,0)</f>
        <v>25.00</v>
      </c>
      <c r="E59" s="155">
        <v>19.0</v>
      </c>
      <c r="F59" s="156" t="str">
        <f>IFERROR((100*E59)/$B$59,0)</f>
        <v>59.38</v>
      </c>
      <c r="G59" s="155">
        <v>5.0</v>
      </c>
      <c r="H59" s="156" t="str">
        <f>IFERROR((100*G59)/$B$59,0)</f>
        <v>15.63</v>
      </c>
      <c r="I59" s="157">
        <v>0.0</v>
      </c>
      <c r="J59" s="156" t="str">
        <f>IFERROR((100*I59)/$B$59,0)</f>
        <v>0.00</v>
      </c>
      <c r="K59" s="158" t="str">
        <f t="shared" si="4"/>
        <v>27</v>
      </c>
      <c r="L59" s="159" t="str">
        <f>IFERROR((100*K59)/$B$59,0)</f>
        <v>84.38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4.0" customHeight="1">
      <c r="A60" s="176" t="s">
        <v>194</v>
      </c>
      <c r="B60" s="154">
        <v>27.0</v>
      </c>
      <c r="C60" s="155">
        <v>8.0</v>
      </c>
      <c r="D60" s="156" t="str">
        <f>IFERROR((100*C60)/$B$60,0)</f>
        <v>29.63</v>
      </c>
      <c r="E60" s="155">
        <v>16.0</v>
      </c>
      <c r="F60" s="156" t="str">
        <f>IFERROR((100*E60)/$B$60,0)</f>
        <v>59.26</v>
      </c>
      <c r="G60" s="155">
        <v>3.0</v>
      </c>
      <c r="H60" s="156" t="str">
        <f>IFERROR((100*G60)/$B$60,0)</f>
        <v>11.11</v>
      </c>
      <c r="I60" s="157">
        <v>0.0</v>
      </c>
      <c r="J60" s="156" t="str">
        <f>IFERROR((100*I60)/$B$60,0)</f>
        <v>0.00</v>
      </c>
      <c r="K60" s="158" t="str">
        <f t="shared" si="4"/>
        <v>24</v>
      </c>
      <c r="L60" s="159" t="str">
        <f>IFERROR((100*K60)/$B$60,0)</f>
        <v>88.89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4.0" customHeight="1">
      <c r="A61" s="176" t="s">
        <v>195</v>
      </c>
      <c r="B61" s="154">
        <v>32.0</v>
      </c>
      <c r="C61" s="155">
        <v>7.0</v>
      </c>
      <c r="D61" s="156" t="str">
        <f>IFERROR((100*C61)/$B$61,0)</f>
        <v>21.88</v>
      </c>
      <c r="E61" s="155">
        <v>22.0</v>
      </c>
      <c r="F61" s="156" t="str">
        <f>IFERROR((100*E61)/$B$61,0)</f>
        <v>68.75</v>
      </c>
      <c r="G61" s="155">
        <v>3.0</v>
      </c>
      <c r="H61" s="156" t="str">
        <f>IFERROR((100*G61)/$B$61,0)</f>
        <v>9.38</v>
      </c>
      <c r="I61" s="157">
        <v>0.0</v>
      </c>
      <c r="J61" s="156" t="str">
        <f>IFERROR((100*I61)/$B$61,0)</f>
        <v>0.00</v>
      </c>
      <c r="K61" s="158" t="str">
        <f t="shared" si="4"/>
        <v>29</v>
      </c>
      <c r="L61" s="159" t="str">
        <f>IFERROR((100*K61)/$B$61,0)</f>
        <v>90.63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4.0" customHeight="1">
      <c r="A62" s="176" t="s">
        <v>196</v>
      </c>
      <c r="B62" s="154">
        <v>23.0</v>
      </c>
      <c r="C62" s="155">
        <v>10.0</v>
      </c>
      <c r="D62" s="156" t="str">
        <f>IFERROR((100*C62)/$B$62,0)</f>
        <v>43.48</v>
      </c>
      <c r="E62" s="155">
        <v>11.0</v>
      </c>
      <c r="F62" s="156" t="str">
        <f>IFERROR((100*E62)/$B$62,0)</f>
        <v>47.83</v>
      </c>
      <c r="G62" s="155">
        <v>2.0</v>
      </c>
      <c r="H62" s="156" t="str">
        <f>IFERROR((100*G62)/$B$62,0)</f>
        <v>8.70</v>
      </c>
      <c r="I62" s="157">
        <v>0.0</v>
      </c>
      <c r="J62" s="156" t="str">
        <f>IFERROR((100*I62)/$B$62,0)</f>
        <v>0.00</v>
      </c>
      <c r="K62" s="158" t="str">
        <f t="shared" si="4"/>
        <v>21</v>
      </c>
      <c r="L62" s="159" t="str">
        <f>IFERROR((100*K62)/$B$62,0)</f>
        <v>91.30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0" customHeight="1">
      <c r="A63" s="160" t="s">
        <v>197</v>
      </c>
      <c r="B63" s="161" t="str">
        <f t="shared" ref="B63:C63" si="5">SUM(B57:B62)</f>
        <v>201</v>
      </c>
      <c r="C63" s="162" t="str">
        <f t="shared" si="5"/>
        <v>43</v>
      </c>
      <c r="D63" s="163"/>
      <c r="E63" s="162" t="str">
        <f>SUM(E57:E62)</f>
        <v>124</v>
      </c>
      <c r="F63" s="163"/>
      <c r="G63" s="162" t="str">
        <f>SUM(G57:G62)</f>
        <v>34</v>
      </c>
      <c r="H63" s="163"/>
      <c r="I63" s="162" t="str">
        <f>SUM(I57:I62)</f>
        <v>0</v>
      </c>
      <c r="J63" s="163"/>
      <c r="K63" s="158" t="str">
        <f>SUM(K57:K62)</f>
        <v>167</v>
      </c>
      <c r="L63" s="159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4.0" customHeight="1">
      <c r="A64" s="164" t="s">
        <v>174</v>
      </c>
      <c r="B64" s="165" t="str">
        <f>IFERROR(SUM(D64,F64,H64,J64),0)</f>
        <v>100.00</v>
      </c>
      <c r="C64" s="166"/>
      <c r="D64" s="165" t="str">
        <f>IFERROR((100*C63)/$B$14,0)</f>
        <v>21.39</v>
      </c>
      <c r="E64" s="166"/>
      <c r="F64" s="165" t="str">
        <f>IFERROR((100*E63)/$B$14,0)</f>
        <v>61.69</v>
      </c>
      <c r="G64" s="166"/>
      <c r="H64" s="165" t="str">
        <f>IFERROR((100*G63)/$B$14,0)</f>
        <v>16.92</v>
      </c>
      <c r="I64" s="166"/>
      <c r="J64" s="165" t="str">
        <f>IFERROR((100*I63)/$B$14,0)</f>
        <v>0.00</v>
      </c>
      <c r="K64" s="166"/>
      <c r="L64" s="167" t="str">
        <f>IFERROR((100*K63)/$B$14,0)</f>
        <v>83.08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6.25" customHeight="1">
      <c r="A77" s="94" t="s">
        <v>211</v>
      </c>
      <c r="G77" s="141"/>
      <c r="H77" s="141"/>
      <c r="I77" s="141"/>
      <c r="J77" s="141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4.0" customHeight="1">
      <c r="A79" s="185" t="s">
        <v>181</v>
      </c>
      <c r="B79" s="185" t="s">
        <v>182</v>
      </c>
      <c r="C79" s="186" t="s">
        <v>200</v>
      </c>
      <c r="D79" s="187"/>
      <c r="E79" s="187"/>
      <c r="F79" s="188"/>
      <c r="G79" s="189"/>
      <c r="H79" s="189"/>
      <c r="I79" s="189"/>
      <c r="J79" s="189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4.0" customHeight="1">
      <c r="A80" s="99"/>
      <c r="B80" s="99"/>
      <c r="C80" s="190" t="s">
        <v>186</v>
      </c>
      <c r="D80" s="98"/>
      <c r="E80" s="190" t="s">
        <v>187</v>
      </c>
      <c r="F80" s="98"/>
      <c r="G80" s="191"/>
      <c r="I80" s="191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4.0" customHeight="1">
      <c r="A81" s="101"/>
      <c r="B81" s="101"/>
      <c r="C81" s="192" t="s">
        <v>189</v>
      </c>
      <c r="D81" s="192" t="s">
        <v>190</v>
      </c>
      <c r="E81" s="192" t="s">
        <v>189</v>
      </c>
      <c r="F81" s="192" t="s">
        <v>190</v>
      </c>
      <c r="G81" s="191"/>
      <c r="H81" s="191"/>
      <c r="I81" s="191"/>
      <c r="J81" s="191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4.0" customHeight="1">
      <c r="A82" s="104" t="s">
        <v>191</v>
      </c>
      <c r="B82" s="154">
        <v>40.0</v>
      </c>
      <c r="C82" s="154">
        <v>40.0</v>
      </c>
      <c r="D82" s="193" t="str">
        <f>IFERROR((100*C82)/$B$82,0)</f>
        <v>100.00</v>
      </c>
      <c r="E82" s="157">
        <v>0.0</v>
      </c>
      <c r="F82" s="193" t="str">
        <f>IFERROR((100*E82)/$B$82,0)</f>
        <v>0.00</v>
      </c>
      <c r="G82" s="194"/>
      <c r="H82" s="194"/>
      <c r="I82" s="194"/>
      <c r="J82" s="19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4.0" customHeight="1">
      <c r="A83" s="104" t="s">
        <v>192</v>
      </c>
      <c r="B83" s="154">
        <v>47.0</v>
      </c>
      <c r="C83" s="154">
        <v>47.0</v>
      </c>
      <c r="D83" s="193" t="str">
        <f>IFERROR((100*C83)/$B$83,0)</f>
        <v>100.00</v>
      </c>
      <c r="E83" s="157">
        <v>0.0</v>
      </c>
      <c r="F83" s="193" t="str">
        <f>IFERROR((100*E83)/$B$83,0)</f>
        <v>0.00</v>
      </c>
      <c r="G83" s="194"/>
      <c r="H83" s="194"/>
      <c r="I83" s="194"/>
      <c r="J83" s="19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4.0" customHeight="1">
      <c r="A84" s="104" t="s">
        <v>193</v>
      </c>
      <c r="B84" s="154">
        <v>32.0</v>
      </c>
      <c r="C84" s="154">
        <v>32.0</v>
      </c>
      <c r="D84" s="193" t="str">
        <f>IFERROR((100*C84)/$B$84,0)</f>
        <v>100.00</v>
      </c>
      <c r="E84" s="157">
        <v>0.0</v>
      </c>
      <c r="F84" s="193" t="str">
        <f>IFERROR((100*E84)/$B$84,0)</f>
        <v>0.00</v>
      </c>
      <c r="G84" s="194"/>
      <c r="H84" s="194"/>
      <c r="I84" s="194"/>
      <c r="J84" s="19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4.0" customHeight="1">
      <c r="A85" s="104" t="s">
        <v>194</v>
      </c>
      <c r="B85" s="154">
        <v>27.0</v>
      </c>
      <c r="C85" s="154">
        <v>27.0</v>
      </c>
      <c r="D85" s="193" t="str">
        <f>IFERROR((100*C85)/$B$85,0)</f>
        <v>100.00</v>
      </c>
      <c r="E85" s="157">
        <v>0.0</v>
      </c>
      <c r="F85" s="193" t="str">
        <f>IFERROR((100*E85)/$B$85,0)</f>
        <v>0.00</v>
      </c>
      <c r="G85" s="194"/>
      <c r="H85" s="194"/>
      <c r="I85" s="194"/>
      <c r="J85" s="19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4.0" customHeight="1">
      <c r="A86" s="104" t="s">
        <v>195</v>
      </c>
      <c r="B86" s="154">
        <v>32.0</v>
      </c>
      <c r="C86" s="154">
        <v>32.0</v>
      </c>
      <c r="D86" s="193" t="str">
        <f>IFERROR((100*C86)/$B$86,0)</f>
        <v>100.00</v>
      </c>
      <c r="E86" s="157">
        <v>0.0</v>
      </c>
      <c r="F86" s="193" t="str">
        <f>IFERROR((100*E86)/$B$86,0)</f>
        <v>0.00</v>
      </c>
      <c r="G86" s="194"/>
      <c r="H86" s="194"/>
      <c r="I86" s="194"/>
      <c r="J86" s="19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4.0" customHeight="1">
      <c r="A87" s="104" t="s">
        <v>196</v>
      </c>
      <c r="B87" s="154">
        <v>23.0</v>
      </c>
      <c r="C87" s="154">
        <v>23.0</v>
      </c>
      <c r="D87" s="193" t="str">
        <f>IFERROR((100*C87)/$B$87,0)</f>
        <v>100.00</v>
      </c>
      <c r="E87" s="157">
        <v>0.0</v>
      </c>
      <c r="F87" s="193" t="str">
        <f>IFERROR((100*E87)/$B$87,0)</f>
        <v>0.00</v>
      </c>
      <c r="G87" s="194"/>
      <c r="H87" s="194"/>
      <c r="I87" s="194"/>
      <c r="J87" s="19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4.0" customHeight="1">
      <c r="A88" s="160" t="s">
        <v>197</v>
      </c>
      <c r="B88" s="162" t="str">
        <f t="shared" ref="B88:C88" si="6">SUM(B82:B87)</f>
        <v>201</v>
      </c>
      <c r="C88" s="162" t="str">
        <f t="shared" si="6"/>
        <v>201</v>
      </c>
      <c r="D88" s="195"/>
      <c r="E88" s="162" t="str">
        <f>SUM(E82:E87)</f>
        <v>0</v>
      </c>
      <c r="F88" s="195"/>
      <c r="G88" s="194"/>
      <c r="H88" s="194"/>
      <c r="I88" s="194"/>
      <c r="J88" s="19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4.0" customHeight="1">
      <c r="A89" s="164" t="s">
        <v>174</v>
      </c>
      <c r="B89" s="165" t="str">
        <f>IFERROR(SUM(D89,F89),0)</f>
        <v>100.00</v>
      </c>
      <c r="C89" s="166"/>
      <c r="D89" s="165" t="str">
        <f>IFERROR((100*C88)/$B$88,0)</f>
        <v>100.00</v>
      </c>
      <c r="E89" s="166"/>
      <c r="F89" s="165" t="str">
        <f>IFERROR((100*E88)/$B$88,0)</f>
        <v>0.00</v>
      </c>
      <c r="G89" s="194"/>
      <c r="H89" s="194"/>
      <c r="I89" s="194"/>
      <c r="J89" s="19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6.25" customHeight="1">
      <c r="A92" s="94" t="s">
        <v>212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4.0" customHeight="1">
      <c r="A94" s="196" t="s">
        <v>181</v>
      </c>
      <c r="B94" s="196" t="s">
        <v>182</v>
      </c>
      <c r="C94" s="197" t="s">
        <v>200</v>
      </c>
      <c r="D94" s="187"/>
      <c r="E94" s="187"/>
      <c r="F94" s="188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4.0" customHeight="1">
      <c r="A95" s="99"/>
      <c r="B95" s="99"/>
      <c r="C95" s="198" t="s">
        <v>213</v>
      </c>
      <c r="D95" s="98"/>
      <c r="E95" s="198" t="s">
        <v>214</v>
      </c>
      <c r="F95" s="98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4.0" customHeight="1">
      <c r="A96" s="101"/>
      <c r="B96" s="101"/>
      <c r="C96" s="199" t="s">
        <v>189</v>
      </c>
      <c r="D96" s="199" t="s">
        <v>190</v>
      </c>
      <c r="E96" s="199" t="s">
        <v>189</v>
      </c>
      <c r="F96" s="199" t="s">
        <v>190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4.0" customHeight="1">
      <c r="A97" s="104" t="s">
        <v>191</v>
      </c>
      <c r="B97" s="154">
        <v>40.0</v>
      </c>
      <c r="C97" s="155">
        <v>34.0</v>
      </c>
      <c r="D97" s="156" t="str">
        <f>IFERROR((100*C97)/$B$97,0)</f>
        <v>85.00</v>
      </c>
      <c r="E97" s="155">
        <v>36.0</v>
      </c>
      <c r="F97" s="156" t="str">
        <f>IFERROR((100*E97)/$B$97,0)</f>
        <v>90.00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4.0" customHeight="1">
      <c r="A98" s="104" t="s">
        <v>192</v>
      </c>
      <c r="B98" s="154">
        <v>47.0</v>
      </c>
      <c r="C98" s="155">
        <v>43.0</v>
      </c>
      <c r="D98" s="156" t="str">
        <f>IFERROR((100*C98)/$B$98,0)</f>
        <v>91.49</v>
      </c>
      <c r="E98" s="155">
        <v>44.0</v>
      </c>
      <c r="F98" s="156" t="str">
        <f>IFERROR((100*E98)/$B$98,0)</f>
        <v>93.62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4.0" customHeight="1">
      <c r="A99" s="104" t="s">
        <v>193</v>
      </c>
      <c r="B99" s="154">
        <v>32.0</v>
      </c>
      <c r="C99" s="155">
        <v>29.0</v>
      </c>
      <c r="D99" s="156" t="str">
        <f>IFERROR((100*C99)/$B$99,0)</f>
        <v>90.63</v>
      </c>
      <c r="E99" s="155">
        <v>29.0</v>
      </c>
      <c r="F99" s="156" t="str">
        <f>IFERROR((100*E99)/$B$99,0)</f>
        <v>90.63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4.0" customHeight="1">
      <c r="A100" s="104" t="s">
        <v>194</v>
      </c>
      <c r="B100" s="154">
        <v>27.0</v>
      </c>
      <c r="C100" s="155">
        <v>24.0</v>
      </c>
      <c r="D100" s="156" t="str">
        <f>IFERROR((100*C100)/$B$100,0)</f>
        <v>88.89</v>
      </c>
      <c r="E100" s="155">
        <v>25.0</v>
      </c>
      <c r="F100" s="156" t="str">
        <f>IFERROR((100*E100)/$B$100,0)</f>
        <v>92.59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4.0" customHeight="1">
      <c r="A101" s="104" t="s">
        <v>195</v>
      </c>
      <c r="B101" s="154">
        <v>32.0</v>
      </c>
      <c r="C101" s="155">
        <v>28.0</v>
      </c>
      <c r="D101" s="156" t="str">
        <f>IFERROR((100*C101)/$B$101,0)</f>
        <v>87.50</v>
      </c>
      <c r="E101" s="155">
        <v>29.0</v>
      </c>
      <c r="F101" s="156" t="str">
        <f>IFERROR((100*E101)/$B$101,0)</f>
        <v>90.63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4.0" customHeight="1">
      <c r="A102" s="104" t="s">
        <v>196</v>
      </c>
      <c r="B102" s="154">
        <v>23.0</v>
      </c>
      <c r="C102" s="155">
        <v>20.0</v>
      </c>
      <c r="D102" s="156" t="str">
        <f>IFERROR((100*C102)/$B$102,0)</f>
        <v>86.96</v>
      </c>
      <c r="E102" s="155">
        <v>20.0</v>
      </c>
      <c r="F102" s="156" t="str">
        <f>IFERROR((100*E102)/$B$102,0)</f>
        <v>86.96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4.0" customHeight="1">
      <c r="A103" s="160" t="s">
        <v>197</v>
      </c>
      <c r="B103" s="162" t="str">
        <f>SUM(B97:B102)</f>
        <v>201</v>
      </c>
      <c r="C103" s="200">
        <v>179.0</v>
      </c>
      <c r="D103" s="195"/>
      <c r="E103" s="162" t="str">
        <f>SUM(E97:E102)</f>
        <v>183</v>
      </c>
      <c r="F103" s="19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4.0" customHeight="1">
      <c r="A104" s="164" t="s">
        <v>174</v>
      </c>
      <c r="B104" s="165"/>
      <c r="C104" s="166"/>
      <c r="D104" s="165" t="str">
        <f>IFERROR((100*C103)/$B$103,0)</f>
        <v>89.05</v>
      </c>
      <c r="E104" s="166"/>
      <c r="F104" s="165" t="str">
        <f>IFERROR((100*E103)/$B$103,0)</f>
        <v>91.04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3">
    <mergeCell ref="A29:A31"/>
    <mergeCell ref="B29:B31"/>
    <mergeCell ref="B54:B56"/>
    <mergeCell ref="A54:A56"/>
    <mergeCell ref="G30:H30"/>
    <mergeCell ref="C79:F79"/>
    <mergeCell ref="A77:F77"/>
    <mergeCell ref="E55:F55"/>
    <mergeCell ref="G80:H80"/>
    <mergeCell ref="I80:J80"/>
    <mergeCell ref="G55:H55"/>
    <mergeCell ref="I6:J6"/>
    <mergeCell ref="G6:H6"/>
    <mergeCell ref="A2:L2"/>
    <mergeCell ref="A1:L1"/>
    <mergeCell ref="A3:L3"/>
    <mergeCell ref="K30:L30"/>
    <mergeCell ref="I30:J30"/>
    <mergeCell ref="I55:J55"/>
    <mergeCell ref="A52:J52"/>
    <mergeCell ref="C55:D55"/>
    <mergeCell ref="C54:L54"/>
    <mergeCell ref="K55:L55"/>
    <mergeCell ref="B5:B7"/>
    <mergeCell ref="C6:D6"/>
    <mergeCell ref="C29:L29"/>
    <mergeCell ref="A27:J27"/>
    <mergeCell ref="E30:F30"/>
    <mergeCell ref="K6:L6"/>
    <mergeCell ref="A5:A7"/>
    <mergeCell ref="C5:L5"/>
    <mergeCell ref="C30:D30"/>
    <mergeCell ref="E6:F6"/>
    <mergeCell ref="C80:D80"/>
    <mergeCell ref="A79:A81"/>
    <mergeCell ref="B79:B81"/>
    <mergeCell ref="E80:F80"/>
    <mergeCell ref="A92:F92"/>
    <mergeCell ref="C94:F94"/>
    <mergeCell ref="E95:F95"/>
    <mergeCell ref="C95:D95"/>
    <mergeCell ref="A94:A96"/>
    <mergeCell ref="B94:B9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9933"/>
  </sheetPr>
  <sheetViews>
    <sheetView workbookViewId="0"/>
  </sheetViews>
  <sheetFormatPr customHeight="1" defaultColWidth="17.29" defaultRowHeight="15.0"/>
  <cols>
    <col customWidth="1" min="1" max="1" width="18.86"/>
    <col customWidth="1" min="2" max="2" width="13.14"/>
    <col customWidth="1" min="3" max="10" width="9.14"/>
    <col customWidth="1" min="11" max="11" width="13.86"/>
    <col customWidth="1" min="12" max="12" width="14.86"/>
    <col customWidth="1" min="13" max="26" width="8.71"/>
  </cols>
  <sheetData>
    <row r="1" ht="26.25" customHeight="1">
      <c r="A1" s="92" t="s">
        <v>141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3.25" customHeight="1">
      <c r="A2" s="93" t="s">
        <v>142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6.25" customHeight="1">
      <c r="A3" s="94" t="s">
        <v>215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1.5" customHeight="1">
      <c r="A6" s="147" t="s">
        <v>181</v>
      </c>
      <c r="B6" s="147" t="s">
        <v>182</v>
      </c>
      <c r="C6" s="201" t="s">
        <v>216</v>
      </c>
      <c r="D6" s="97"/>
      <c r="E6" s="97"/>
      <c r="F6" s="97"/>
      <c r="G6" s="97"/>
      <c r="H6" s="97"/>
      <c r="I6" s="97"/>
      <c r="J6" s="97"/>
      <c r="K6" s="97"/>
      <c r="L6" s="9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9.5" customHeight="1">
      <c r="A7" s="99"/>
      <c r="B7" s="99"/>
      <c r="C7" s="151" t="s">
        <v>184</v>
      </c>
      <c r="D7" s="98"/>
      <c r="E7" s="151" t="s">
        <v>185</v>
      </c>
      <c r="F7" s="98"/>
      <c r="G7" s="151" t="s">
        <v>186</v>
      </c>
      <c r="H7" s="98"/>
      <c r="I7" s="151" t="s">
        <v>187</v>
      </c>
      <c r="J7" s="98"/>
      <c r="K7" s="121" t="s">
        <v>188</v>
      </c>
      <c r="L7" s="9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101"/>
      <c r="B8" s="101"/>
      <c r="C8" s="152" t="s">
        <v>189</v>
      </c>
      <c r="D8" s="152" t="s">
        <v>190</v>
      </c>
      <c r="E8" s="152" t="s">
        <v>189</v>
      </c>
      <c r="F8" s="152" t="s">
        <v>190</v>
      </c>
      <c r="G8" s="152" t="s">
        <v>189</v>
      </c>
      <c r="H8" s="152" t="s">
        <v>190</v>
      </c>
      <c r="I8" s="152" t="s">
        <v>189</v>
      </c>
      <c r="J8" s="152" t="s">
        <v>190</v>
      </c>
      <c r="K8" s="202" t="s">
        <v>189</v>
      </c>
      <c r="L8" s="202" t="s">
        <v>190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153" t="s">
        <v>191</v>
      </c>
      <c r="B9" s="154">
        <v>40.0</v>
      </c>
      <c r="C9" s="155">
        <v>7.0</v>
      </c>
      <c r="D9" s="108" t="str">
        <f>IFERROR((100*C9)/$B$9,0)</f>
        <v>17.50</v>
      </c>
      <c r="E9" s="155">
        <v>24.0</v>
      </c>
      <c r="F9" s="108" t="str">
        <f t="shared" ref="F9:F10" si="1">IFERROR((100*E9)/$B$9,0)</f>
        <v>60.00</v>
      </c>
      <c r="G9" s="155">
        <v>9.0</v>
      </c>
      <c r="H9" s="108" t="str">
        <f>IFERROR((100*G9)/$B$9,0)</f>
        <v>22.50</v>
      </c>
      <c r="I9" s="157">
        <v>0.0</v>
      </c>
      <c r="J9" s="108" t="str">
        <f>IFERROR((100*I9)/$B$9,0)</f>
        <v>0.00</v>
      </c>
      <c r="K9" s="203" t="str">
        <f t="shared" ref="K9:K14" si="2">SUM(C9,E9)</f>
        <v>31</v>
      </c>
      <c r="L9" s="204" t="str">
        <f>IFERROR((100*K9)/$B$9,0)</f>
        <v>77.50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153" t="s">
        <v>192</v>
      </c>
      <c r="B10" s="154">
        <v>47.0</v>
      </c>
      <c r="C10" s="155">
        <v>6.0</v>
      </c>
      <c r="D10" s="108" t="str">
        <f>IFERROR((100*C10)/$B$10,0)</f>
        <v>12.77</v>
      </c>
      <c r="E10" s="155">
        <v>31.0</v>
      </c>
      <c r="F10" s="108" t="str">
        <f t="shared" si="1"/>
        <v>77.50</v>
      </c>
      <c r="G10" s="155">
        <v>10.0</v>
      </c>
      <c r="H10" s="108" t="str">
        <f>IFERROR((100*G10)/$B$10,0)</f>
        <v>21.28</v>
      </c>
      <c r="I10" s="157">
        <v>0.0</v>
      </c>
      <c r="J10" s="108" t="str">
        <f>IFERROR((100*I10)/$B$10,0)</f>
        <v>0.00</v>
      </c>
      <c r="K10" s="203" t="str">
        <f t="shared" si="2"/>
        <v>37</v>
      </c>
      <c r="L10" s="204" t="str">
        <f>IFERROR((100*K10)/$B$10,0)</f>
        <v>78.72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153" t="s">
        <v>193</v>
      </c>
      <c r="B11" s="154">
        <v>32.0</v>
      </c>
      <c r="C11" s="155">
        <v>9.0</v>
      </c>
      <c r="D11" s="108" t="str">
        <f>IFERROR((100*C11)/$B$11,0)</f>
        <v>28.13</v>
      </c>
      <c r="E11" s="155">
        <v>19.0</v>
      </c>
      <c r="F11" s="108" t="str">
        <f>IFERROR((100*E11)/$B$11,0)</f>
        <v>59.38</v>
      </c>
      <c r="G11" s="155">
        <v>4.0</v>
      </c>
      <c r="H11" s="108" t="str">
        <f>IFERROR((100*G11)/$B$11,0)</f>
        <v>12.50</v>
      </c>
      <c r="I11" s="157">
        <v>0.0</v>
      </c>
      <c r="J11" s="108" t="str">
        <f>IFERROR((100*I11)/$B$11,0)</f>
        <v>0.00</v>
      </c>
      <c r="K11" s="203" t="str">
        <f t="shared" si="2"/>
        <v>28</v>
      </c>
      <c r="L11" s="204" t="str">
        <f>IFERROR((100*K11)/$B$11,0)</f>
        <v>87.50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153" t="s">
        <v>194</v>
      </c>
      <c r="B12" s="154">
        <v>27.0</v>
      </c>
      <c r="C12" s="155">
        <v>5.0</v>
      </c>
      <c r="D12" s="108" t="str">
        <f>IFERROR((100*C12)/$B$12,0)</f>
        <v>18.52</v>
      </c>
      <c r="E12" s="155">
        <v>21.0</v>
      </c>
      <c r="F12" s="108" t="str">
        <f>IFERROR((100*E12)/$B$12,0)</f>
        <v>77.78</v>
      </c>
      <c r="G12" s="155">
        <v>1.0</v>
      </c>
      <c r="H12" s="108" t="str">
        <f>IFERROR((100*G12)/$B$12,0)</f>
        <v>3.70</v>
      </c>
      <c r="I12" s="157">
        <v>0.0</v>
      </c>
      <c r="J12" s="108" t="str">
        <f>IFERROR((100*I12)/$B$12,0)</f>
        <v>0.00</v>
      </c>
      <c r="K12" s="203" t="str">
        <f t="shared" si="2"/>
        <v>26</v>
      </c>
      <c r="L12" s="204" t="str">
        <f>IFERROR((100*K12)/$B$12,0)</f>
        <v>96.30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153" t="s">
        <v>195</v>
      </c>
      <c r="B13" s="154">
        <v>32.0</v>
      </c>
      <c r="C13" s="155">
        <v>7.0</v>
      </c>
      <c r="D13" s="108" t="str">
        <f>IFERROR((100*C13)/$B$13,0)</f>
        <v>21.88</v>
      </c>
      <c r="E13" s="155">
        <v>23.0</v>
      </c>
      <c r="F13" s="108" t="str">
        <f>IFERROR((100*E13)/$B$13,0)</f>
        <v>71.88</v>
      </c>
      <c r="G13" s="155">
        <v>2.0</v>
      </c>
      <c r="H13" s="108" t="str">
        <f>IFERROR((100*G13)/$B$13,0)</f>
        <v>6.25</v>
      </c>
      <c r="I13" s="157">
        <v>0.0</v>
      </c>
      <c r="J13" s="108" t="str">
        <f>IFERROR((100*I13)/$B$13,0)</f>
        <v>0.00</v>
      </c>
      <c r="K13" s="203" t="str">
        <f t="shared" si="2"/>
        <v>30</v>
      </c>
      <c r="L13" s="204" t="str">
        <f>IFERROR((100*K13)/$B$13,0)</f>
        <v>93.75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153" t="s">
        <v>196</v>
      </c>
      <c r="B14" s="154">
        <v>23.0</v>
      </c>
      <c r="C14" s="155">
        <v>8.0</v>
      </c>
      <c r="D14" s="108" t="str">
        <f>IFERROR((100*C14)/$B$14,0)</f>
        <v>34.78</v>
      </c>
      <c r="E14" s="155">
        <v>14.0</v>
      </c>
      <c r="F14" s="108" t="str">
        <f>IFERROR((100*E14)/$B$14,0)</f>
        <v>60.87</v>
      </c>
      <c r="G14" s="155">
        <v>1.0</v>
      </c>
      <c r="H14" s="108" t="str">
        <f>IFERROR((100*G14)/$B$14,0)</f>
        <v>4.35</v>
      </c>
      <c r="I14" s="157">
        <v>0.0</v>
      </c>
      <c r="J14" s="108" t="str">
        <f>IFERROR((100*I14)/$B$14,0)</f>
        <v>0.00</v>
      </c>
      <c r="K14" s="203" t="str">
        <f t="shared" si="2"/>
        <v>22</v>
      </c>
      <c r="L14" s="204" t="str">
        <f>IFERROR((100*K14)/$B$14,0)</f>
        <v>95.65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0" customHeight="1">
      <c r="A15" s="160" t="s">
        <v>197</v>
      </c>
      <c r="B15" s="162" t="str">
        <f t="shared" ref="B15:C15" si="3">SUM(B9:B14)</f>
        <v>201</v>
      </c>
      <c r="C15" s="205" t="str">
        <f t="shared" si="3"/>
        <v>42</v>
      </c>
      <c r="D15" s="108"/>
      <c r="E15" s="205" t="str">
        <f>SUM(E9:E14)</f>
        <v>132</v>
      </c>
      <c r="F15" s="108"/>
      <c r="G15" s="205" t="str">
        <f>SUM(G9:G14)</f>
        <v>27</v>
      </c>
      <c r="H15" s="108"/>
      <c r="I15" s="205" t="str">
        <f>SUM(I9:I14)</f>
        <v>0</v>
      </c>
      <c r="J15" s="108"/>
      <c r="K15" s="203" t="str">
        <f>SUM(K9:K14)</f>
        <v>174</v>
      </c>
      <c r="L15" s="20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0" customHeight="1">
      <c r="A16" s="164" t="s">
        <v>174</v>
      </c>
      <c r="B16" s="165" t="str">
        <f>IFERROR(SUM(D16,F16,H16,J16),0)</f>
        <v>100.00</v>
      </c>
      <c r="C16" s="166"/>
      <c r="D16" s="165" t="str">
        <f>IFERROR((100*C15)/$B$15,0)</f>
        <v>20.90</v>
      </c>
      <c r="E16" s="166"/>
      <c r="F16" s="165" t="str">
        <f>IFERROR((100*E15)/$B$15,0)</f>
        <v>65.67</v>
      </c>
      <c r="G16" s="166"/>
      <c r="H16" s="165" t="str">
        <f>IFERROR((100*G15)/$B$15,0)</f>
        <v>13.43</v>
      </c>
      <c r="I16" s="166"/>
      <c r="J16" s="165" t="str">
        <f>IFERROR((100*I15)/$B$15,0)</f>
        <v>0.00</v>
      </c>
      <c r="K16" s="166"/>
      <c r="L16" s="165" t="str">
        <f>IFERROR((100*K15)/$B$15,0)</f>
        <v>86.57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31.5" customHeight="1">
      <c r="A26" s="168" t="s">
        <v>181</v>
      </c>
      <c r="B26" s="168" t="s">
        <v>182</v>
      </c>
      <c r="C26" s="206" t="s">
        <v>217</v>
      </c>
      <c r="D26" s="97"/>
      <c r="E26" s="97"/>
      <c r="F26" s="97"/>
      <c r="G26" s="97"/>
      <c r="H26" s="97"/>
      <c r="I26" s="97"/>
      <c r="J26" s="97"/>
      <c r="K26" s="97"/>
      <c r="L26" s="9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40.5" customHeight="1">
      <c r="A27" s="99"/>
      <c r="B27" s="99"/>
      <c r="C27" s="170" t="s">
        <v>184</v>
      </c>
      <c r="D27" s="98"/>
      <c r="E27" s="170" t="s">
        <v>185</v>
      </c>
      <c r="F27" s="98"/>
      <c r="G27" s="170" t="s">
        <v>186</v>
      </c>
      <c r="H27" s="98"/>
      <c r="I27" s="170" t="s">
        <v>187</v>
      </c>
      <c r="J27" s="98"/>
      <c r="K27" s="121" t="s">
        <v>188</v>
      </c>
      <c r="L27" s="9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0" customHeight="1">
      <c r="A28" s="101"/>
      <c r="B28" s="101"/>
      <c r="C28" s="172" t="s">
        <v>189</v>
      </c>
      <c r="D28" s="172" t="s">
        <v>190</v>
      </c>
      <c r="E28" s="172" t="s">
        <v>189</v>
      </c>
      <c r="F28" s="172" t="s">
        <v>190</v>
      </c>
      <c r="G28" s="172" t="s">
        <v>189</v>
      </c>
      <c r="H28" s="172" t="s">
        <v>190</v>
      </c>
      <c r="I28" s="172" t="s">
        <v>189</v>
      </c>
      <c r="J28" s="172" t="s">
        <v>190</v>
      </c>
      <c r="K28" s="202" t="s">
        <v>189</v>
      </c>
      <c r="L28" s="202" t="s">
        <v>190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0" customHeight="1">
      <c r="A29" s="207" t="s">
        <v>191</v>
      </c>
      <c r="B29" s="154">
        <v>40.0</v>
      </c>
      <c r="C29" s="155">
        <v>7.0</v>
      </c>
      <c r="D29" s="108" t="str">
        <f>IFERROR((100*C29)/$B$29,0)</f>
        <v>17.50</v>
      </c>
      <c r="E29" s="155">
        <v>22.0</v>
      </c>
      <c r="F29" s="108" t="str">
        <f>IFERROR((100*E29)/$B$29,0)</f>
        <v>55.00</v>
      </c>
      <c r="G29" s="155">
        <v>11.0</v>
      </c>
      <c r="H29" s="108" t="str">
        <f>IFERROR((100*G29)/$B$29,0)</f>
        <v>27.50</v>
      </c>
      <c r="I29" s="157">
        <v>0.0</v>
      </c>
      <c r="J29" s="108" t="str">
        <f>IFERROR((100*I29)/$B$29,0)</f>
        <v>0.00</v>
      </c>
      <c r="K29" s="203" t="str">
        <f t="shared" ref="K29:K34" si="4">SUM(C29,E29)</f>
        <v>29</v>
      </c>
      <c r="L29" s="204" t="str">
        <f>IFERROR((100*K29)/$B$29,0)</f>
        <v>72.50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0" customHeight="1">
      <c r="A30" s="207" t="s">
        <v>192</v>
      </c>
      <c r="B30" s="154">
        <v>47.0</v>
      </c>
      <c r="C30" s="155">
        <v>7.0</v>
      </c>
      <c r="D30" s="108" t="str">
        <f>IFERROR((100*C30)/$B$30,0)</f>
        <v>14.89</v>
      </c>
      <c r="E30" s="155">
        <v>24.0</v>
      </c>
      <c r="F30" s="108" t="str">
        <f>IFERROR((100*E30)/$B$30,0)</f>
        <v>51.06</v>
      </c>
      <c r="G30" s="155">
        <v>16.0</v>
      </c>
      <c r="H30" s="108" t="str">
        <f>IFERROR((100*G30)/$B$30,0)</f>
        <v>34.04</v>
      </c>
      <c r="I30" s="157">
        <v>0.0</v>
      </c>
      <c r="J30" s="108" t="str">
        <f>IFERROR((100*I30)/$B$30,0)</f>
        <v>0.00</v>
      </c>
      <c r="K30" s="203" t="str">
        <f t="shared" si="4"/>
        <v>31</v>
      </c>
      <c r="L30" s="204" t="str">
        <f>IFERROR((100*K30)/$B$30,0)</f>
        <v>65.96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0" customHeight="1">
      <c r="A31" s="207" t="s">
        <v>193</v>
      </c>
      <c r="B31" s="154">
        <v>32.0</v>
      </c>
      <c r="C31" s="155">
        <v>7.0</v>
      </c>
      <c r="D31" s="108" t="str">
        <f>IFERROR((100*C31)/$B$31,0)</f>
        <v>21.88</v>
      </c>
      <c r="E31" s="155">
        <v>19.0</v>
      </c>
      <c r="F31" s="108" t="str">
        <f>IFERROR((100*E31)/$B$31,0)</f>
        <v>59.38</v>
      </c>
      <c r="G31" s="155">
        <v>6.0</v>
      </c>
      <c r="H31" s="108" t="str">
        <f>IFERROR((100*G31)/$B$31,0)</f>
        <v>18.75</v>
      </c>
      <c r="I31" s="157">
        <v>0.0</v>
      </c>
      <c r="J31" s="108" t="str">
        <f>IFERROR((100*I31)/$B$31,0)</f>
        <v>0.00</v>
      </c>
      <c r="K31" s="203" t="str">
        <f t="shared" si="4"/>
        <v>26</v>
      </c>
      <c r="L31" s="204" t="str">
        <f>IFERROR((100*K31)/$B$31,0)</f>
        <v>81.25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0" customHeight="1">
      <c r="A32" s="207" t="s">
        <v>194</v>
      </c>
      <c r="B32" s="154">
        <v>27.0</v>
      </c>
      <c r="C32" s="155">
        <v>10.0</v>
      </c>
      <c r="D32" s="108" t="str">
        <f>IFERROR((100*C32)/$B$32,0)</f>
        <v>37.04</v>
      </c>
      <c r="E32" s="155">
        <v>15.0</v>
      </c>
      <c r="F32" s="108" t="str">
        <f>IFERROR((100*E32)/$B$32,0)</f>
        <v>55.56</v>
      </c>
      <c r="G32" s="155">
        <v>2.0</v>
      </c>
      <c r="H32" s="108" t="str">
        <f>IFERROR((100*G32)/$B$32,0)</f>
        <v>7.41</v>
      </c>
      <c r="I32" s="157">
        <v>0.0</v>
      </c>
      <c r="J32" s="108" t="str">
        <f>IFERROR((100*I32)/$B$32,0)</f>
        <v>0.00</v>
      </c>
      <c r="K32" s="203" t="str">
        <f t="shared" si="4"/>
        <v>25</v>
      </c>
      <c r="L32" s="204" t="str">
        <f>IFERROR((100*K32)/$B$32,0)</f>
        <v>92.59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0" customHeight="1">
      <c r="A33" s="207" t="s">
        <v>195</v>
      </c>
      <c r="B33" s="154">
        <v>32.0</v>
      </c>
      <c r="C33" s="155">
        <v>9.0</v>
      </c>
      <c r="D33" s="108" t="str">
        <f>IFERROR((100*C33)/$B$33,0)</f>
        <v>28.13</v>
      </c>
      <c r="E33" s="155">
        <v>20.0</v>
      </c>
      <c r="F33" s="108" t="str">
        <f>IFERROR((100*E33)/$B$33,0)</f>
        <v>62.50</v>
      </c>
      <c r="G33" s="155">
        <v>3.0</v>
      </c>
      <c r="H33" s="108" t="str">
        <f>IFERROR((100*G33)/$B$33,0)</f>
        <v>9.38</v>
      </c>
      <c r="I33" s="157">
        <v>0.0</v>
      </c>
      <c r="J33" s="108" t="str">
        <f>IFERROR((100*I33)/$B$33,0)</f>
        <v>0.00</v>
      </c>
      <c r="K33" s="203" t="str">
        <f t="shared" si="4"/>
        <v>29</v>
      </c>
      <c r="L33" s="204" t="str">
        <f>IFERROR((100*K33)/$B$33,0)</f>
        <v>90.63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4.0" customHeight="1">
      <c r="A34" s="207" t="s">
        <v>196</v>
      </c>
      <c r="B34" s="154">
        <v>23.0</v>
      </c>
      <c r="C34" s="155">
        <v>7.0</v>
      </c>
      <c r="D34" s="108" t="str">
        <f>IFERROR((100*C34)/$B$34,0)</f>
        <v>30.43</v>
      </c>
      <c r="E34" s="155">
        <v>14.0</v>
      </c>
      <c r="F34" s="108" t="str">
        <f>IFERROR((100*E34)/$B$34,0)</f>
        <v>60.87</v>
      </c>
      <c r="G34" s="155">
        <v>2.0</v>
      </c>
      <c r="H34" s="108" t="str">
        <f>IFERROR((100*G34)/$B$34,0)</f>
        <v>8.70</v>
      </c>
      <c r="I34" s="157">
        <v>0.0</v>
      </c>
      <c r="J34" s="108" t="str">
        <f>IFERROR((100*I34)/$B$34,0)</f>
        <v>0.00</v>
      </c>
      <c r="K34" s="203" t="str">
        <f t="shared" si="4"/>
        <v>21</v>
      </c>
      <c r="L34" s="204" t="str">
        <f>IFERROR((100*K34)/$B$34,0)</f>
        <v>91.30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4.0" customHeight="1">
      <c r="A35" s="160" t="s">
        <v>197</v>
      </c>
      <c r="B35" s="162" t="str">
        <f t="shared" ref="B35:C35" si="5">SUM(B29:B34)</f>
        <v>201</v>
      </c>
      <c r="C35" s="205" t="str">
        <f t="shared" si="5"/>
        <v>47</v>
      </c>
      <c r="D35" s="108"/>
      <c r="E35" s="205" t="str">
        <f>SUM(E29:E34)</f>
        <v>114</v>
      </c>
      <c r="F35" s="108"/>
      <c r="G35" s="205" t="str">
        <f>SUM(G29:G34)</f>
        <v>40</v>
      </c>
      <c r="H35" s="108"/>
      <c r="I35" s="205" t="str">
        <f>SUM(I29:I34)</f>
        <v>0</v>
      </c>
      <c r="J35" s="108"/>
      <c r="K35" s="203" t="str">
        <f>SUM(K29:K34)</f>
        <v>161</v>
      </c>
      <c r="L35" s="20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4.0" customHeight="1">
      <c r="A36" s="164" t="s">
        <v>174</v>
      </c>
      <c r="B36" s="165" t="str">
        <f>IFERROR(SUM(D36,F36,H36,J36),0)</f>
        <v>100.00</v>
      </c>
      <c r="C36" s="166"/>
      <c r="D36" s="165" t="str">
        <f>IFERROR((100*C35)/$B$15,0)</f>
        <v>23.38</v>
      </c>
      <c r="E36" s="166"/>
      <c r="F36" s="165" t="str">
        <f>IFERROR((100*E35)/$B$15,0)</f>
        <v>56.72</v>
      </c>
      <c r="G36" s="166"/>
      <c r="H36" s="165" t="str">
        <f>IFERROR((100*G35)/$B$15,0)</f>
        <v>19.90</v>
      </c>
      <c r="I36" s="166"/>
      <c r="J36" s="165" t="str">
        <f>IFERROR((100*I35)/$B$15,0)</f>
        <v>0.00</v>
      </c>
      <c r="K36" s="166"/>
      <c r="L36" s="165" t="str">
        <f>IFERROR((100*K35)/$B$15,0)</f>
        <v>80.10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1.5" customHeight="1">
      <c r="A51" s="208" t="s">
        <v>181</v>
      </c>
      <c r="B51" s="208" t="s">
        <v>182</v>
      </c>
      <c r="C51" s="209" t="s">
        <v>218</v>
      </c>
      <c r="D51" s="97"/>
      <c r="E51" s="97"/>
      <c r="F51" s="97"/>
      <c r="G51" s="97"/>
      <c r="H51" s="97"/>
      <c r="I51" s="97"/>
      <c r="J51" s="97"/>
      <c r="K51" s="97"/>
      <c r="L51" s="9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43.5" customHeight="1">
      <c r="A52" s="99"/>
      <c r="B52" s="99"/>
      <c r="C52" s="210" t="s">
        <v>184</v>
      </c>
      <c r="D52" s="98"/>
      <c r="E52" s="210" t="s">
        <v>185</v>
      </c>
      <c r="F52" s="98"/>
      <c r="G52" s="210" t="s">
        <v>186</v>
      </c>
      <c r="H52" s="98"/>
      <c r="I52" s="210" t="s">
        <v>187</v>
      </c>
      <c r="J52" s="98"/>
      <c r="K52" s="121" t="s">
        <v>188</v>
      </c>
      <c r="L52" s="9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4.0" customHeight="1">
      <c r="A53" s="101"/>
      <c r="B53" s="101"/>
      <c r="C53" s="211" t="s">
        <v>189</v>
      </c>
      <c r="D53" s="211" t="s">
        <v>190</v>
      </c>
      <c r="E53" s="211" t="s">
        <v>189</v>
      </c>
      <c r="F53" s="211" t="s">
        <v>190</v>
      </c>
      <c r="G53" s="211" t="s">
        <v>189</v>
      </c>
      <c r="H53" s="211" t="s">
        <v>190</v>
      </c>
      <c r="I53" s="211" t="s">
        <v>189</v>
      </c>
      <c r="J53" s="211" t="s">
        <v>190</v>
      </c>
      <c r="K53" s="202" t="s">
        <v>189</v>
      </c>
      <c r="L53" s="202" t="s">
        <v>190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4.0" customHeight="1">
      <c r="A54" s="104" t="s">
        <v>191</v>
      </c>
      <c r="B54" s="154">
        <v>40.0</v>
      </c>
      <c r="C54" s="155">
        <v>9.0</v>
      </c>
      <c r="D54" s="108" t="str">
        <f>IFERROR((100*C54)/$B$54,0)</f>
        <v>22.50</v>
      </c>
      <c r="E54" s="155">
        <v>21.0</v>
      </c>
      <c r="F54" s="108" t="str">
        <f>IFERROR((100*E54)/$B$54,0)</f>
        <v>52.50</v>
      </c>
      <c r="G54" s="155">
        <v>10.0</v>
      </c>
      <c r="H54" s="108" t="str">
        <f>IFERROR((100*G54)/$B$54,0)</f>
        <v>25.00</v>
      </c>
      <c r="I54" s="157">
        <v>0.0</v>
      </c>
      <c r="J54" s="108" t="str">
        <f>IFERROR((100*I54)/$B$54,0)</f>
        <v>0.00</v>
      </c>
      <c r="K54" s="203" t="str">
        <f t="shared" ref="K54:K59" si="6">SUM(C54,E54)</f>
        <v>30</v>
      </c>
      <c r="L54" s="204" t="str">
        <f>IFERROR((100*K54)/$B$54,0)</f>
        <v>75.00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4.0" customHeight="1">
      <c r="A55" s="104" t="s">
        <v>192</v>
      </c>
      <c r="B55" s="154">
        <v>47.0</v>
      </c>
      <c r="C55" s="155">
        <v>7.0</v>
      </c>
      <c r="D55" s="108" t="str">
        <f>IFERROR((100*C55)/$B$55,0)</f>
        <v>14.89</v>
      </c>
      <c r="E55" s="155">
        <v>27.0</v>
      </c>
      <c r="F55" s="108" t="str">
        <f>IFERROR((100*E55)/$B$55,0)</f>
        <v>57.45</v>
      </c>
      <c r="G55" s="155">
        <v>13.0</v>
      </c>
      <c r="H55" s="108" t="str">
        <f>IFERROR((100*G55)/$B$55,0)</f>
        <v>27.66</v>
      </c>
      <c r="I55" s="157">
        <v>0.0</v>
      </c>
      <c r="J55" s="108" t="str">
        <f>IFERROR((100*I55)/$B$55,0)</f>
        <v>0.00</v>
      </c>
      <c r="K55" s="203" t="str">
        <f t="shared" si="6"/>
        <v>34</v>
      </c>
      <c r="L55" s="204" t="str">
        <f>IFERROR((100*K55)/$B$55,0)</f>
        <v>72.34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104" t="s">
        <v>193</v>
      </c>
      <c r="B56" s="154">
        <v>32.0</v>
      </c>
      <c r="C56" s="155">
        <v>8.0</v>
      </c>
      <c r="D56" s="108" t="str">
        <f>IFERROR((100*C56)/$B$56,0)</f>
        <v>25.00</v>
      </c>
      <c r="E56" s="155">
        <v>18.0</v>
      </c>
      <c r="F56" s="108" t="str">
        <f>IFERROR((100*E56)/$B$56,0)</f>
        <v>56.25</v>
      </c>
      <c r="G56" s="155">
        <v>6.0</v>
      </c>
      <c r="H56" s="108" t="str">
        <f>IFERROR((100*G56)/$B$56,0)</f>
        <v>18.75</v>
      </c>
      <c r="I56" s="157">
        <v>0.0</v>
      </c>
      <c r="J56" s="108" t="str">
        <f>IFERROR((100*I56)/$B$56,0)</f>
        <v>0.00</v>
      </c>
      <c r="K56" s="203" t="str">
        <f t="shared" si="6"/>
        <v>26</v>
      </c>
      <c r="L56" s="204" t="str">
        <f>IFERROR((100*K56)/$B$56,0)</f>
        <v>81.25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0" customHeight="1">
      <c r="A57" s="104" t="s">
        <v>194</v>
      </c>
      <c r="B57" s="154">
        <v>27.0</v>
      </c>
      <c r="C57" s="155">
        <v>7.0</v>
      </c>
      <c r="D57" s="108" t="str">
        <f>IFERROR((100*C57)/$B$57,0)</f>
        <v>25.93</v>
      </c>
      <c r="E57" s="155">
        <v>18.0</v>
      </c>
      <c r="F57" s="108" t="str">
        <f>IFERROR((100*E57)/$B$57,0)</f>
        <v>66.67</v>
      </c>
      <c r="G57" s="155">
        <v>2.0</v>
      </c>
      <c r="H57" s="108" t="str">
        <f>IFERROR((100*G57)/$B$57,0)</f>
        <v>7.41</v>
      </c>
      <c r="I57" s="157">
        <v>0.0</v>
      </c>
      <c r="J57" s="108" t="str">
        <f>IFERROR((100*I57)/$B$57,0)</f>
        <v>0.00</v>
      </c>
      <c r="K57" s="203" t="str">
        <f t="shared" si="6"/>
        <v>25</v>
      </c>
      <c r="L57" s="204" t="str">
        <f>IFERROR((100*K57)/$B$57,0)</f>
        <v>92.59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4.0" customHeight="1">
      <c r="A58" s="104" t="s">
        <v>195</v>
      </c>
      <c r="B58" s="154">
        <v>32.0</v>
      </c>
      <c r="C58" s="155">
        <v>7.0</v>
      </c>
      <c r="D58" s="108" t="str">
        <f>IFERROR((100*C58)/$B$58,0)</f>
        <v>21.88</v>
      </c>
      <c r="E58" s="155">
        <v>23.0</v>
      </c>
      <c r="F58" s="108" t="str">
        <f>IFERROR((100*E58)/$B$58,0)</f>
        <v>71.88</v>
      </c>
      <c r="G58" s="155">
        <v>2.0</v>
      </c>
      <c r="H58" s="108" t="str">
        <f>IFERROR((100*G58)/$B$58,0)</f>
        <v>6.25</v>
      </c>
      <c r="I58" s="157">
        <v>0.0</v>
      </c>
      <c r="J58" s="108" t="str">
        <f>IFERROR((100*I58)/$B$58,0)</f>
        <v>0.00</v>
      </c>
      <c r="K58" s="203" t="str">
        <f t="shared" si="6"/>
        <v>30</v>
      </c>
      <c r="L58" s="204" t="str">
        <f>IFERROR((100*K58)/$B$58,0)</f>
        <v>93.75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0" customHeight="1">
      <c r="A59" s="104" t="s">
        <v>196</v>
      </c>
      <c r="B59" s="154">
        <v>23.0</v>
      </c>
      <c r="C59" s="155">
        <v>7.0</v>
      </c>
      <c r="D59" s="108" t="str">
        <f>IFERROR((100*C59)/$B$59,0)</f>
        <v>30.43</v>
      </c>
      <c r="E59" s="155">
        <v>15.0</v>
      </c>
      <c r="F59" s="108" t="str">
        <f>IFERROR((100*E59)/$B$59,0)</f>
        <v>65.22</v>
      </c>
      <c r="G59" s="155">
        <v>1.0</v>
      </c>
      <c r="H59" s="108" t="str">
        <f>IFERROR((100*G59)/$B$59,0)</f>
        <v>4.35</v>
      </c>
      <c r="I59" s="157">
        <v>0.0</v>
      </c>
      <c r="J59" s="108" t="str">
        <f>IFERROR((100*I59)/$B$59,0)</f>
        <v>0.00</v>
      </c>
      <c r="K59" s="203" t="str">
        <f t="shared" si="6"/>
        <v>22</v>
      </c>
      <c r="L59" s="204" t="str">
        <f>IFERROR((100*K59)/$B$59,0)</f>
        <v>95.65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4.0" customHeight="1">
      <c r="A60" s="160" t="s">
        <v>197</v>
      </c>
      <c r="B60" s="162" t="str">
        <f t="shared" ref="B60:C60" si="7">SUM(B54:B59)</f>
        <v>201</v>
      </c>
      <c r="C60" s="205" t="str">
        <f t="shared" si="7"/>
        <v>45</v>
      </c>
      <c r="D60" s="108"/>
      <c r="E60" s="205" t="str">
        <f>SUM(E54:E59)</f>
        <v>122</v>
      </c>
      <c r="F60" s="108"/>
      <c r="G60" s="205" t="str">
        <f>SUM(G54:G59)</f>
        <v>34</v>
      </c>
      <c r="H60" s="108"/>
      <c r="I60" s="205" t="str">
        <f>SUM(I54:I59)</f>
        <v>0</v>
      </c>
      <c r="J60" s="108"/>
      <c r="K60" s="203" t="str">
        <f>SUM(K54:K59)</f>
        <v>167</v>
      </c>
      <c r="L60" s="20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4.0" customHeight="1">
      <c r="A61" s="164" t="s">
        <v>174</v>
      </c>
      <c r="B61" s="165" t="str">
        <f>IFERROR(SUM(D61,F61,H61,J61),0)</f>
        <v>100.00</v>
      </c>
      <c r="C61" s="166"/>
      <c r="D61" s="165" t="str">
        <f>IFERROR((100*C60)/$B$15,0)</f>
        <v>22.39</v>
      </c>
      <c r="E61" s="166"/>
      <c r="F61" s="165" t="str">
        <f>IFERROR((100*E60)/$B$15,0)</f>
        <v>60.70</v>
      </c>
      <c r="G61" s="166"/>
      <c r="H61" s="165" t="str">
        <f>IFERROR((100*G60)/$B$15,0)</f>
        <v>16.92</v>
      </c>
      <c r="I61" s="166"/>
      <c r="J61" s="165" t="str">
        <f>IFERROR((100*I60)/$B$15,0)</f>
        <v>0.00</v>
      </c>
      <c r="K61" s="166"/>
      <c r="L61" s="165" t="str">
        <f>IFERROR((100*K60)/$B$15,0)</f>
        <v>83.08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1.5" customHeight="1">
      <c r="A76" s="212" t="s">
        <v>181</v>
      </c>
      <c r="B76" s="212" t="s">
        <v>182</v>
      </c>
      <c r="C76" s="213" t="s">
        <v>219</v>
      </c>
      <c r="D76" s="97"/>
      <c r="E76" s="97"/>
      <c r="F76" s="97"/>
      <c r="G76" s="97"/>
      <c r="H76" s="97"/>
      <c r="I76" s="97"/>
      <c r="J76" s="97"/>
      <c r="K76" s="97"/>
      <c r="L76" s="9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48.0" customHeight="1">
      <c r="A77" s="99"/>
      <c r="B77" s="99"/>
      <c r="C77" s="214" t="s">
        <v>184</v>
      </c>
      <c r="D77" s="98"/>
      <c r="E77" s="214" t="s">
        <v>185</v>
      </c>
      <c r="F77" s="98"/>
      <c r="G77" s="214" t="s">
        <v>186</v>
      </c>
      <c r="H77" s="98"/>
      <c r="I77" s="214" t="s">
        <v>187</v>
      </c>
      <c r="J77" s="98"/>
      <c r="K77" s="215" t="s">
        <v>188</v>
      </c>
      <c r="L77" s="9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4.0" customHeight="1">
      <c r="A78" s="101"/>
      <c r="B78" s="101"/>
      <c r="C78" s="216" t="s">
        <v>189</v>
      </c>
      <c r="D78" s="216" t="s">
        <v>190</v>
      </c>
      <c r="E78" s="216" t="s">
        <v>189</v>
      </c>
      <c r="F78" s="216" t="s">
        <v>190</v>
      </c>
      <c r="G78" s="216" t="s">
        <v>189</v>
      </c>
      <c r="H78" s="216" t="s">
        <v>190</v>
      </c>
      <c r="I78" s="216" t="s">
        <v>189</v>
      </c>
      <c r="J78" s="216" t="s">
        <v>190</v>
      </c>
      <c r="K78" s="217" t="s">
        <v>189</v>
      </c>
      <c r="L78" s="217" t="s">
        <v>190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4.0" customHeight="1">
      <c r="A79" s="218" t="s">
        <v>191</v>
      </c>
      <c r="B79" s="154">
        <v>40.0</v>
      </c>
      <c r="C79" s="155">
        <v>9.0</v>
      </c>
      <c r="D79" s="108" t="str">
        <f>IFERROR((100*C79)/$B$79,0)</f>
        <v>22.50</v>
      </c>
      <c r="E79" s="155">
        <v>26.0</v>
      </c>
      <c r="F79" s="108" t="str">
        <f>IFERROR((100*E79)/$B$79,0)</f>
        <v>65.00</v>
      </c>
      <c r="G79" s="155">
        <v>5.0</v>
      </c>
      <c r="H79" s="108" t="str">
        <f>IFERROR((100*G79)/$B$79,0)</f>
        <v>12.50</v>
      </c>
      <c r="I79" s="157">
        <v>0.0</v>
      </c>
      <c r="J79" s="108" t="str">
        <f>IFERROR((100*I79)/$B$79,0)</f>
        <v>0.00</v>
      </c>
      <c r="K79" s="203" t="str">
        <f t="shared" ref="K79:K84" si="8">SUM(C79,E79)</f>
        <v>35</v>
      </c>
      <c r="L79" s="204" t="str">
        <f>IFERROR((100*K79)/$B$79,0)</f>
        <v>87.50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4.0" customHeight="1">
      <c r="A80" s="218" t="s">
        <v>192</v>
      </c>
      <c r="B80" s="154">
        <v>47.0</v>
      </c>
      <c r="C80" s="155">
        <v>10.0</v>
      </c>
      <c r="D80" s="108" t="str">
        <f>IFERROR((100*C80)/$B$80,0)</f>
        <v>21.28</v>
      </c>
      <c r="E80" s="155">
        <v>32.0</v>
      </c>
      <c r="F80" s="108" t="str">
        <f>IFERROR((100*E80)/$B$80,0)</f>
        <v>68.09</v>
      </c>
      <c r="G80" s="155">
        <v>5.0</v>
      </c>
      <c r="H80" s="108" t="str">
        <f>IFERROR((100*G80)/$B$80,0)</f>
        <v>10.64</v>
      </c>
      <c r="I80" s="157">
        <v>0.0</v>
      </c>
      <c r="J80" s="108" t="str">
        <f>IFERROR((100*I80)/$B$80,0)</f>
        <v>0.00</v>
      </c>
      <c r="K80" s="203" t="str">
        <f t="shared" si="8"/>
        <v>42</v>
      </c>
      <c r="L80" s="204" t="str">
        <f>IFERROR((100*K80)/$B$80,0)</f>
        <v>89.36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4.0" customHeight="1">
      <c r="A81" s="218" t="s">
        <v>193</v>
      </c>
      <c r="B81" s="154">
        <v>32.0</v>
      </c>
      <c r="C81" s="155">
        <v>9.0</v>
      </c>
      <c r="D81" s="108" t="str">
        <f>IFERROR((100*C81)/$B$81,0)</f>
        <v>28.13</v>
      </c>
      <c r="E81" s="155">
        <v>20.0</v>
      </c>
      <c r="F81" s="108" t="str">
        <f>IFERROR((100*E81)/$B$81,0)</f>
        <v>62.50</v>
      </c>
      <c r="G81" s="155">
        <v>3.0</v>
      </c>
      <c r="H81" s="108" t="str">
        <f>IFERROR((100*G81)/$B$81,0)</f>
        <v>9.38</v>
      </c>
      <c r="I81" s="157">
        <v>0.0</v>
      </c>
      <c r="J81" s="108" t="str">
        <f>IFERROR((100*I81)/$B$81,0)</f>
        <v>0.00</v>
      </c>
      <c r="K81" s="203" t="str">
        <f t="shared" si="8"/>
        <v>29</v>
      </c>
      <c r="L81" s="204" t="str">
        <f>IFERROR((100*K81)/$B$81,0)</f>
        <v>90.63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4.0" customHeight="1">
      <c r="A82" s="218" t="s">
        <v>194</v>
      </c>
      <c r="B82" s="154">
        <v>27.0</v>
      </c>
      <c r="C82" s="155">
        <v>9.0</v>
      </c>
      <c r="D82" s="108" t="str">
        <f>IFERROR((100*C82)/$B$82,0)</f>
        <v>33.33</v>
      </c>
      <c r="E82" s="155">
        <v>16.0</v>
      </c>
      <c r="F82" s="108" t="str">
        <f>IFERROR((100*E82)/$B$82,0)</f>
        <v>59.26</v>
      </c>
      <c r="G82" s="155">
        <v>2.0</v>
      </c>
      <c r="H82" s="108" t="str">
        <f>IFERROR((100*G82)/$B$82,0)</f>
        <v>7.41</v>
      </c>
      <c r="I82" s="157">
        <v>0.0</v>
      </c>
      <c r="J82" s="108" t="str">
        <f>IFERROR((100*I82)/$B$82,0)</f>
        <v>0.00</v>
      </c>
      <c r="K82" s="203" t="str">
        <f t="shared" si="8"/>
        <v>25</v>
      </c>
      <c r="L82" s="204" t="str">
        <f>IFERROR((100*K82)/$B$82,0)</f>
        <v>92.59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4.0" customHeight="1">
      <c r="A83" s="218" t="s">
        <v>195</v>
      </c>
      <c r="B83" s="154">
        <v>32.0</v>
      </c>
      <c r="C83" s="155">
        <v>12.0</v>
      </c>
      <c r="D83" s="108" t="str">
        <f>IFERROR((100*C83)/$B$83,0)</f>
        <v>37.50</v>
      </c>
      <c r="E83" s="155">
        <v>18.0</v>
      </c>
      <c r="F83" s="108" t="str">
        <f>IFERROR((100*E83)/$B$83,0)</f>
        <v>56.25</v>
      </c>
      <c r="G83" s="155">
        <v>2.0</v>
      </c>
      <c r="H83" s="108" t="str">
        <f>IFERROR((100*G83)/$B$83,0)</f>
        <v>6.25</v>
      </c>
      <c r="I83" s="157">
        <v>0.0</v>
      </c>
      <c r="J83" s="108" t="str">
        <f>IFERROR((100*I83)/$B$83,0)</f>
        <v>0.00</v>
      </c>
      <c r="K83" s="203" t="str">
        <f t="shared" si="8"/>
        <v>30</v>
      </c>
      <c r="L83" s="204" t="str">
        <f>IFERROR((100*K83)/$B$83,0)</f>
        <v>93.75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4.0" customHeight="1">
      <c r="A84" s="218" t="s">
        <v>196</v>
      </c>
      <c r="B84" s="154">
        <v>23.0</v>
      </c>
      <c r="C84" s="155">
        <v>10.0</v>
      </c>
      <c r="D84" s="108" t="str">
        <f>IFERROR((100*C84)/$B$84,0)</f>
        <v>43.48</v>
      </c>
      <c r="E84" s="155">
        <v>12.0</v>
      </c>
      <c r="F84" s="108" t="str">
        <f>IFERROR((100*E84)/$B$84,0)</f>
        <v>52.17</v>
      </c>
      <c r="G84" s="155">
        <v>1.0</v>
      </c>
      <c r="H84" s="108" t="str">
        <f>IFERROR((100*G84)/$B$84,0)</f>
        <v>4.35</v>
      </c>
      <c r="I84" s="157">
        <v>0.0</v>
      </c>
      <c r="J84" s="108" t="str">
        <f>IFERROR((100*I84)/$B$84,0)</f>
        <v>0.00</v>
      </c>
      <c r="K84" s="203" t="str">
        <f t="shared" si="8"/>
        <v>22</v>
      </c>
      <c r="L84" s="204" t="str">
        <f>IFERROR((100*K84)/$B$84,0)</f>
        <v>95.65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4.0" customHeight="1">
      <c r="A85" s="160" t="s">
        <v>197</v>
      </c>
      <c r="B85" s="162" t="str">
        <f t="shared" ref="B85:C85" si="9">SUM(B79:B84)</f>
        <v>201</v>
      </c>
      <c r="C85" s="205" t="str">
        <f t="shared" si="9"/>
        <v>59</v>
      </c>
      <c r="D85" s="108"/>
      <c r="E85" s="205" t="str">
        <f>SUM(E79:E84)</f>
        <v>124</v>
      </c>
      <c r="F85" s="108"/>
      <c r="G85" s="205" t="str">
        <f>SUM(G79:G84)</f>
        <v>18</v>
      </c>
      <c r="H85" s="108"/>
      <c r="I85" s="205" t="str">
        <f>SUM(I79:I84)</f>
        <v>0</v>
      </c>
      <c r="J85" s="108"/>
      <c r="K85" s="203" t="str">
        <f>SUM(K79:K84)</f>
        <v>183</v>
      </c>
      <c r="L85" s="20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4.0" customHeight="1">
      <c r="A86" s="164" t="s">
        <v>174</v>
      </c>
      <c r="B86" s="165" t="str">
        <f>IFERROR(SUM(D86,F86,H86,J86),0)</f>
        <v>100.00</v>
      </c>
      <c r="C86" s="166"/>
      <c r="D86" s="165" t="str">
        <f>IFERROR((100*C85)/$B$15,0)</f>
        <v>29.35</v>
      </c>
      <c r="E86" s="166"/>
      <c r="F86" s="165" t="str">
        <f>IFERROR((100*E85)/$B$15,0)</f>
        <v>61.69</v>
      </c>
      <c r="G86" s="166"/>
      <c r="H86" s="165" t="str">
        <f>IFERROR((100*G85)/$B$15,0)</f>
        <v>8.96</v>
      </c>
      <c r="I86" s="166"/>
      <c r="J86" s="165" t="str">
        <f>IFERROR((100*I85)/$B$15,0)</f>
        <v>0.00</v>
      </c>
      <c r="K86" s="166"/>
      <c r="L86" s="165" t="str">
        <f>IFERROR((100*K85)/$B$15,0)</f>
        <v>91.04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31.5" customHeight="1">
      <c r="A102" s="179" t="s">
        <v>181</v>
      </c>
      <c r="B102" s="179" t="s">
        <v>182</v>
      </c>
      <c r="C102" s="219" t="s">
        <v>220</v>
      </c>
      <c r="D102" s="97"/>
      <c r="E102" s="97"/>
      <c r="F102" s="97"/>
      <c r="G102" s="97"/>
      <c r="H102" s="97"/>
      <c r="I102" s="97"/>
      <c r="J102" s="97"/>
      <c r="K102" s="97"/>
      <c r="L102" s="98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42.75" customHeight="1">
      <c r="A103" s="99"/>
      <c r="B103" s="99"/>
      <c r="C103" s="181" t="s">
        <v>184</v>
      </c>
      <c r="D103" s="98"/>
      <c r="E103" s="181" t="s">
        <v>185</v>
      </c>
      <c r="F103" s="98"/>
      <c r="G103" s="181" t="s">
        <v>186</v>
      </c>
      <c r="H103" s="98"/>
      <c r="I103" s="181" t="s">
        <v>187</v>
      </c>
      <c r="J103" s="98"/>
      <c r="K103" s="121" t="s">
        <v>188</v>
      </c>
      <c r="L103" s="9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4.0" customHeight="1">
      <c r="A104" s="101"/>
      <c r="B104" s="101"/>
      <c r="C104" s="183" t="s">
        <v>189</v>
      </c>
      <c r="D104" s="183" t="s">
        <v>190</v>
      </c>
      <c r="E104" s="183" t="s">
        <v>189</v>
      </c>
      <c r="F104" s="183" t="s">
        <v>190</v>
      </c>
      <c r="G104" s="183" t="s">
        <v>189</v>
      </c>
      <c r="H104" s="183" t="s">
        <v>190</v>
      </c>
      <c r="I104" s="183" t="s">
        <v>189</v>
      </c>
      <c r="J104" s="183" t="s">
        <v>190</v>
      </c>
      <c r="K104" s="202" t="s">
        <v>189</v>
      </c>
      <c r="L104" s="202" t="s">
        <v>190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4.0" customHeight="1">
      <c r="A105" s="220" t="s">
        <v>191</v>
      </c>
      <c r="B105" s="154">
        <v>40.0</v>
      </c>
      <c r="C105" s="155">
        <v>10.0</v>
      </c>
      <c r="D105" s="108" t="str">
        <f>IFERROR((100*C105)/$B$105,0)</f>
        <v>25.00</v>
      </c>
      <c r="E105" s="155">
        <v>23.0</v>
      </c>
      <c r="F105" s="108" t="str">
        <f>IFERROR((100*E105)/$B$105,0)</f>
        <v>57.50</v>
      </c>
      <c r="G105" s="155">
        <v>7.0</v>
      </c>
      <c r="H105" s="108" t="str">
        <f>IFERROR((100*G105)/$B$105,0)</f>
        <v>17.50</v>
      </c>
      <c r="I105" s="157">
        <v>0.0</v>
      </c>
      <c r="J105" s="108" t="str">
        <f>IFERROR((100*I105)/$B$105,0)</f>
        <v>0.00</v>
      </c>
      <c r="K105" s="203" t="str">
        <f t="shared" ref="K105:K110" si="10">SUM(C105,E105)</f>
        <v>33</v>
      </c>
      <c r="L105" s="204" t="str">
        <f>IFERROR((100*K105)/$B$105,0)</f>
        <v>82.50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4.0" customHeight="1">
      <c r="A106" s="220" t="s">
        <v>192</v>
      </c>
      <c r="B106" s="154">
        <v>47.0</v>
      </c>
      <c r="C106" s="155">
        <v>9.0</v>
      </c>
      <c r="D106" s="108" t="str">
        <f>IFERROR((100*C106)/$B$106,0)</f>
        <v>19.15</v>
      </c>
      <c r="E106" s="155">
        <v>30.0</v>
      </c>
      <c r="F106" s="108" t="str">
        <f>IFERROR((100*E106)/$B$106,0)</f>
        <v>63.83</v>
      </c>
      <c r="G106" s="155">
        <v>8.0</v>
      </c>
      <c r="H106" s="108" t="str">
        <f>IFERROR((100*G106)/$B$106,0)</f>
        <v>17.02</v>
      </c>
      <c r="I106" s="157">
        <v>0.0</v>
      </c>
      <c r="J106" s="108" t="str">
        <f>IFERROR((100*I106)/$B$106,0)</f>
        <v>0.00</v>
      </c>
      <c r="K106" s="203" t="str">
        <f t="shared" si="10"/>
        <v>39</v>
      </c>
      <c r="L106" s="204" t="str">
        <f>IFERROR((100*K106)/$B$106,0)</f>
        <v>82.98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4.0" customHeight="1">
      <c r="A107" s="220" t="s">
        <v>193</v>
      </c>
      <c r="B107" s="154">
        <v>32.0</v>
      </c>
      <c r="C107" s="155">
        <v>11.0</v>
      </c>
      <c r="D107" s="108" t="str">
        <f>IFERROR((100*C107)/$B$107,0)</f>
        <v>34.38</v>
      </c>
      <c r="E107" s="155">
        <v>17.0</v>
      </c>
      <c r="F107" s="108" t="str">
        <f>IFERROR((100*E107)/$B$107,0)</f>
        <v>53.13</v>
      </c>
      <c r="G107" s="155">
        <v>4.0</v>
      </c>
      <c r="H107" s="108" t="str">
        <f>IFERROR((100*G107)/$B$107,0)</f>
        <v>12.50</v>
      </c>
      <c r="I107" s="157">
        <v>0.0</v>
      </c>
      <c r="J107" s="108" t="str">
        <f>IFERROR((100*I107)/$B$107,0)</f>
        <v>0.00</v>
      </c>
      <c r="K107" s="203" t="str">
        <f t="shared" si="10"/>
        <v>28</v>
      </c>
      <c r="L107" s="204" t="str">
        <f>IFERROR((100*K107)/$B$107,0)</f>
        <v>87.50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4.0" customHeight="1">
      <c r="A108" s="220" t="s">
        <v>194</v>
      </c>
      <c r="B108" s="154">
        <v>27.0</v>
      </c>
      <c r="C108" s="155">
        <v>9.0</v>
      </c>
      <c r="D108" s="108" t="str">
        <f>IFERROR((100*C108)/$B$108,0)</f>
        <v>33.33</v>
      </c>
      <c r="E108" s="155">
        <v>16.0</v>
      </c>
      <c r="F108" s="108" t="str">
        <f>IFERROR((100*E108)/$B$108,0)</f>
        <v>59.26</v>
      </c>
      <c r="G108" s="155">
        <v>2.0</v>
      </c>
      <c r="H108" s="108" t="str">
        <f>IFERROR((100*G108)/$B$108,0)</f>
        <v>7.41</v>
      </c>
      <c r="I108" s="157">
        <v>0.0</v>
      </c>
      <c r="J108" s="108" t="str">
        <f>IFERROR((100*I108)/$B$108,0)</f>
        <v>0.00</v>
      </c>
      <c r="K108" s="203" t="str">
        <f t="shared" si="10"/>
        <v>25</v>
      </c>
      <c r="L108" s="204" t="str">
        <f>IFERROR((100*K108)/$B$108,0)</f>
        <v>92.59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4.0" customHeight="1">
      <c r="A109" s="220" t="s">
        <v>195</v>
      </c>
      <c r="B109" s="154">
        <v>32.0</v>
      </c>
      <c r="C109" s="155">
        <v>11.0</v>
      </c>
      <c r="D109" s="108" t="str">
        <f>IFERROR((100*C109)/$B$109,0)</f>
        <v>34.38</v>
      </c>
      <c r="E109" s="155">
        <v>19.0</v>
      </c>
      <c r="F109" s="108" t="str">
        <f>IFERROR((100*E109)/$B$109,0)</f>
        <v>59.38</v>
      </c>
      <c r="G109" s="155">
        <v>2.0</v>
      </c>
      <c r="H109" s="108" t="str">
        <f>IFERROR((100*G109)/$B$109,0)</f>
        <v>6.25</v>
      </c>
      <c r="I109" s="157">
        <v>0.0</v>
      </c>
      <c r="J109" s="108" t="str">
        <f>IFERROR((100*I109)/$B$109,0)</f>
        <v>0.00</v>
      </c>
      <c r="K109" s="203" t="str">
        <f t="shared" si="10"/>
        <v>30</v>
      </c>
      <c r="L109" s="204" t="str">
        <f>IFERROR((100*K109)/$B$109,0)</f>
        <v>93.75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4.0" customHeight="1">
      <c r="A110" s="220" t="s">
        <v>196</v>
      </c>
      <c r="B110" s="154">
        <v>23.0</v>
      </c>
      <c r="C110" s="155">
        <v>9.0</v>
      </c>
      <c r="D110" s="108" t="str">
        <f>IFERROR((100*C110)/$B$110,0)</f>
        <v>39.13</v>
      </c>
      <c r="E110" s="155">
        <v>13.0</v>
      </c>
      <c r="F110" s="108" t="str">
        <f>IFERROR((100*E110)/$B$110,0)</f>
        <v>56.52</v>
      </c>
      <c r="G110" s="155">
        <v>1.0</v>
      </c>
      <c r="H110" s="108" t="str">
        <f>IFERROR((100*G110)/$B$110,0)</f>
        <v>4.35</v>
      </c>
      <c r="I110" s="157">
        <v>0.0</v>
      </c>
      <c r="J110" s="108" t="str">
        <f>IFERROR((100*I110)/$B$110,0)</f>
        <v>0.00</v>
      </c>
      <c r="K110" s="203" t="str">
        <f t="shared" si="10"/>
        <v>22</v>
      </c>
      <c r="L110" s="204" t="str">
        <f>IFERROR((100*K110)/$B$110,0)</f>
        <v>95.65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4.0" customHeight="1">
      <c r="A111" s="160" t="s">
        <v>197</v>
      </c>
      <c r="B111" s="162" t="str">
        <f t="shared" ref="B111:C111" si="11">SUM(B105:B110)</f>
        <v>201</v>
      </c>
      <c r="C111" s="205" t="str">
        <f t="shared" si="11"/>
        <v>59</v>
      </c>
      <c r="D111" s="108"/>
      <c r="E111" s="205" t="str">
        <f>SUM(E105:E110)</f>
        <v>118</v>
      </c>
      <c r="F111" s="108"/>
      <c r="G111" s="205" t="str">
        <f>SUM(G105:G110)</f>
        <v>24</v>
      </c>
      <c r="H111" s="108"/>
      <c r="I111" s="205" t="str">
        <f>SUM(I105:I110)</f>
        <v>0</v>
      </c>
      <c r="J111" s="108"/>
      <c r="K111" s="203" t="str">
        <f>SUM(K105:K110)</f>
        <v>177</v>
      </c>
      <c r="L111" s="20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4.0" customHeight="1">
      <c r="A112" s="164" t="s">
        <v>174</v>
      </c>
      <c r="B112" s="165" t="str">
        <f>IFERROR(SUM(D112,F112,H112,J112),0)</f>
        <v>100.00</v>
      </c>
      <c r="C112" s="166"/>
      <c r="D112" s="165" t="str">
        <f>IFERROR((100*C111)/$B$15,0)</f>
        <v>29.35</v>
      </c>
      <c r="E112" s="166"/>
      <c r="F112" s="165" t="str">
        <f>IFERROR((100*E111)/$B$15,0)</f>
        <v>58.71</v>
      </c>
      <c r="G112" s="166"/>
      <c r="H112" s="165" t="str">
        <f>IFERROR((100*G111)/$B$15,0)</f>
        <v>11.94</v>
      </c>
      <c r="I112" s="166"/>
      <c r="J112" s="165" t="str">
        <f>IFERROR((100*I111)/$B$15,0)</f>
        <v>0.00</v>
      </c>
      <c r="K112" s="166"/>
      <c r="L112" s="165" t="str">
        <f>IFERROR((100*K111)/$B$15,0)</f>
        <v>88.06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3">
    <mergeCell ref="G103:H103"/>
    <mergeCell ref="A102:A104"/>
    <mergeCell ref="B102:B104"/>
    <mergeCell ref="E103:F103"/>
    <mergeCell ref="C103:D103"/>
    <mergeCell ref="C7:D7"/>
    <mergeCell ref="C6:L6"/>
    <mergeCell ref="E7:F7"/>
    <mergeCell ref="K7:L7"/>
    <mergeCell ref="I7:J7"/>
    <mergeCell ref="G7:H7"/>
    <mergeCell ref="C27:D27"/>
    <mergeCell ref="E27:F27"/>
    <mergeCell ref="C26:L26"/>
    <mergeCell ref="G27:H27"/>
    <mergeCell ref="I27:J27"/>
    <mergeCell ref="K27:L27"/>
    <mergeCell ref="E52:F52"/>
    <mergeCell ref="A51:A53"/>
    <mergeCell ref="B51:B53"/>
    <mergeCell ref="C52:D52"/>
    <mergeCell ref="C51:L51"/>
    <mergeCell ref="I52:J52"/>
    <mergeCell ref="G52:H52"/>
    <mergeCell ref="K52:L52"/>
    <mergeCell ref="A26:A28"/>
    <mergeCell ref="B26:B28"/>
    <mergeCell ref="B76:B78"/>
    <mergeCell ref="C77:D77"/>
    <mergeCell ref="A2:J2"/>
    <mergeCell ref="A3:J3"/>
    <mergeCell ref="A1:J1"/>
    <mergeCell ref="B6:B8"/>
    <mergeCell ref="A6:A8"/>
    <mergeCell ref="G77:H77"/>
    <mergeCell ref="E77:F77"/>
    <mergeCell ref="C102:L102"/>
    <mergeCell ref="K103:L103"/>
    <mergeCell ref="I103:J103"/>
    <mergeCell ref="C76:L76"/>
    <mergeCell ref="I77:J77"/>
    <mergeCell ref="K77:L77"/>
    <mergeCell ref="A76:A7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B0F0"/>
  </sheetPr>
  <sheetViews>
    <sheetView workbookViewId="0"/>
  </sheetViews>
  <sheetFormatPr customHeight="1" defaultColWidth="17.29" defaultRowHeight="15.0"/>
  <cols>
    <col customWidth="1" min="1" max="1" width="23.29"/>
    <col customWidth="1" min="2" max="2" width="11.57"/>
    <col customWidth="1" min="3" max="13" width="9.14"/>
    <col customWidth="1" min="14" max="14" width="30.57"/>
    <col customWidth="1" min="15" max="15" width="31.57"/>
    <col customWidth="1" min="16" max="16" width="55.14"/>
    <col customWidth="1" min="17" max="17" width="9.14"/>
    <col customWidth="1" min="18" max="26" width="8.71"/>
  </cols>
  <sheetData>
    <row r="1" ht="26.25" customHeight="1">
      <c r="A1" s="92" t="s">
        <v>141</v>
      </c>
      <c r="K1" s="4"/>
      <c r="L1" s="4"/>
      <c r="M1" s="92" t="s">
        <v>141</v>
      </c>
      <c r="Q1" s="86"/>
      <c r="R1" s="4"/>
      <c r="S1" s="4"/>
      <c r="T1" s="4"/>
      <c r="U1" s="4"/>
      <c r="V1" s="4"/>
      <c r="W1" s="4"/>
      <c r="X1" s="4"/>
      <c r="Y1" s="4"/>
      <c r="Z1" s="4"/>
    </row>
    <row r="2" ht="23.25" customHeight="1">
      <c r="A2" s="93" t="s">
        <v>142</v>
      </c>
      <c r="K2" s="4"/>
      <c r="L2" s="4"/>
      <c r="M2" s="93" t="s">
        <v>142</v>
      </c>
      <c r="Q2" s="140"/>
      <c r="R2" s="4"/>
      <c r="S2" s="4"/>
      <c r="T2" s="4"/>
      <c r="U2" s="4"/>
      <c r="V2" s="4"/>
      <c r="W2" s="4"/>
      <c r="X2" s="4"/>
      <c r="Y2" s="4"/>
      <c r="Z2" s="4"/>
    </row>
    <row r="3" ht="26.25" customHeight="1">
      <c r="A3" s="94" t="s">
        <v>221</v>
      </c>
      <c r="K3" s="4"/>
      <c r="L3" s="4"/>
      <c r="M3" s="94" t="s">
        <v>222</v>
      </c>
      <c r="Q3" s="141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0.0" customHeight="1">
      <c r="A5" s="147" t="s">
        <v>181</v>
      </c>
      <c r="B5" s="147" t="s">
        <v>182</v>
      </c>
      <c r="C5" s="221" t="s">
        <v>223</v>
      </c>
      <c r="D5" s="187"/>
      <c r="E5" s="187"/>
      <c r="F5" s="187"/>
      <c r="G5" s="187"/>
      <c r="H5" s="187"/>
      <c r="I5" s="187"/>
      <c r="J5" s="188"/>
      <c r="K5" s="4"/>
      <c r="L5" s="4"/>
      <c r="M5" s="222" t="s">
        <v>224</v>
      </c>
      <c r="N5" s="222" t="s">
        <v>225</v>
      </c>
      <c r="O5" s="222" t="s">
        <v>226</v>
      </c>
      <c r="P5" s="222" t="s">
        <v>227</v>
      </c>
      <c r="Q5" s="140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99"/>
      <c r="B6" s="99"/>
      <c r="C6" s="151" t="s">
        <v>184</v>
      </c>
      <c r="D6" s="98"/>
      <c r="E6" s="151" t="s">
        <v>185</v>
      </c>
      <c r="F6" s="98"/>
      <c r="G6" s="151" t="s">
        <v>186</v>
      </c>
      <c r="H6" s="98"/>
      <c r="I6" s="151" t="s">
        <v>187</v>
      </c>
      <c r="J6" s="98"/>
      <c r="K6" s="4"/>
      <c r="L6" s="4"/>
      <c r="M6" s="223">
        <v>1.0</v>
      </c>
      <c r="N6" s="224" t="s">
        <v>228</v>
      </c>
      <c r="O6" s="224" t="s">
        <v>229</v>
      </c>
      <c r="P6" s="224" t="s">
        <v>230</v>
      </c>
      <c r="Q6" s="56"/>
      <c r="R6" s="4"/>
      <c r="S6" s="4"/>
      <c r="T6" s="4"/>
      <c r="U6" s="4"/>
      <c r="V6" s="4"/>
      <c r="W6" s="4"/>
      <c r="X6" s="4"/>
      <c r="Y6" s="4"/>
      <c r="Z6" s="4"/>
    </row>
    <row r="7" ht="24.0" customHeight="1">
      <c r="A7" s="101"/>
      <c r="B7" s="101"/>
      <c r="C7" s="152" t="s">
        <v>189</v>
      </c>
      <c r="D7" s="152" t="s">
        <v>190</v>
      </c>
      <c r="E7" s="152" t="s">
        <v>189</v>
      </c>
      <c r="F7" s="152" t="s">
        <v>190</v>
      </c>
      <c r="G7" s="152" t="s">
        <v>189</v>
      </c>
      <c r="H7" s="152" t="s">
        <v>190</v>
      </c>
      <c r="I7" s="152" t="s">
        <v>189</v>
      </c>
      <c r="J7" s="152" t="s">
        <v>190</v>
      </c>
      <c r="K7" s="4"/>
      <c r="L7" s="4"/>
      <c r="M7" s="223">
        <v>2.0</v>
      </c>
      <c r="N7" s="224" t="s">
        <v>231</v>
      </c>
      <c r="O7" s="224" t="s">
        <v>232</v>
      </c>
      <c r="P7" s="224" t="s">
        <v>233</v>
      </c>
      <c r="Q7" s="56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153" t="s">
        <v>191</v>
      </c>
      <c r="B8" s="105">
        <v>40.0</v>
      </c>
      <c r="C8" s="155">
        <v>6.0</v>
      </c>
      <c r="D8" s="225" t="str">
        <f>IFERROR((100*C8)/$B$8,0)</f>
        <v>15.00</v>
      </c>
      <c r="E8" s="155">
        <v>27.0</v>
      </c>
      <c r="F8" s="225" t="str">
        <f>IFERROR((100*E8)/$B$8,0)</f>
        <v>67.50</v>
      </c>
      <c r="G8" s="155">
        <v>7.0</v>
      </c>
      <c r="H8" s="225" t="str">
        <f>IFERROR((100*G8)/$B$8,0)</f>
        <v>17.50</v>
      </c>
      <c r="I8" s="157">
        <v>0.0</v>
      </c>
      <c r="J8" s="225" t="str">
        <f>IFERROR((100*I8)/$B$8,0)</f>
        <v>0.00</v>
      </c>
      <c r="K8" s="4"/>
      <c r="L8" s="4"/>
      <c r="M8" s="223">
        <v>3.0</v>
      </c>
      <c r="N8" s="224" t="s">
        <v>234</v>
      </c>
      <c r="O8" s="224" t="s">
        <v>235</v>
      </c>
      <c r="P8" s="224" t="s">
        <v>236</v>
      </c>
      <c r="Q8" s="56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153" t="s">
        <v>192</v>
      </c>
      <c r="B9" s="105">
        <v>47.0</v>
      </c>
      <c r="C9" s="155">
        <v>14.0</v>
      </c>
      <c r="D9" s="225" t="str">
        <f>IFERROR((100*C9)/$B$9,0)</f>
        <v>29.79</v>
      </c>
      <c r="E9" s="155">
        <v>24.0</v>
      </c>
      <c r="F9" s="225" t="str">
        <f>IFERROR((100*E9)/$B$9,0)</f>
        <v>51.06</v>
      </c>
      <c r="G9" s="155">
        <v>9.0</v>
      </c>
      <c r="H9" s="225" t="str">
        <f>IFERROR((100*G9)/$B$9,0)</f>
        <v>19.15</v>
      </c>
      <c r="I9" s="157">
        <v>0.0</v>
      </c>
      <c r="J9" s="225" t="str">
        <f>IFERROR((100*I9)/$B$9,0)</f>
        <v>0.00</v>
      </c>
      <c r="K9" s="4"/>
      <c r="L9" s="4"/>
      <c r="M9" s="223">
        <v>4.0</v>
      </c>
      <c r="N9" s="224" t="s">
        <v>237</v>
      </c>
      <c r="O9" s="224" t="s">
        <v>238</v>
      </c>
      <c r="P9" s="226"/>
      <c r="Q9" s="56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153" t="s">
        <v>193</v>
      </c>
      <c r="B10" s="105">
        <v>32.0</v>
      </c>
      <c r="C10" s="155">
        <v>11.0</v>
      </c>
      <c r="D10" s="225" t="str">
        <f>IFERROR((100*C10)/$B$10,0)</f>
        <v>34.38</v>
      </c>
      <c r="E10" s="155">
        <v>17.0</v>
      </c>
      <c r="F10" s="225" t="str">
        <f>IFERROR((100*E10)/$B$10,0)</f>
        <v>53.13</v>
      </c>
      <c r="G10" s="155">
        <v>4.0</v>
      </c>
      <c r="H10" s="225" t="str">
        <f>IFERROR((100*G10)/$B$10,0)</f>
        <v>12.50</v>
      </c>
      <c r="I10" s="157">
        <v>0.0</v>
      </c>
      <c r="J10" s="225" t="str">
        <f>IFERROR((100*I10)/$B$10,0)</f>
        <v>0.00</v>
      </c>
      <c r="K10" s="4"/>
      <c r="L10" s="4"/>
      <c r="M10" s="223">
        <v>5.0</v>
      </c>
      <c r="N10" s="224" t="s">
        <v>239</v>
      </c>
      <c r="O10" s="224" t="s">
        <v>240</v>
      </c>
      <c r="P10" s="226"/>
      <c r="Q10" s="56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153" t="s">
        <v>194</v>
      </c>
      <c r="B11" s="105">
        <v>27.0</v>
      </c>
      <c r="C11" s="155">
        <v>7.0</v>
      </c>
      <c r="D11" s="225" t="str">
        <f>IFERROR((100*C11)/$B$11,0)</f>
        <v>25.93</v>
      </c>
      <c r="E11" s="155">
        <v>16.0</v>
      </c>
      <c r="F11" s="225" t="str">
        <f>IFERROR((100*E11)/$B$11,0)</f>
        <v>59.26</v>
      </c>
      <c r="G11" s="155">
        <v>4.0</v>
      </c>
      <c r="H11" s="225" t="str">
        <f>IFERROR((100*G11)/$B$11,0)</f>
        <v>14.81</v>
      </c>
      <c r="I11" s="157">
        <v>0.0</v>
      </c>
      <c r="J11" s="225" t="str">
        <f>IFERROR((100*I11)/$B$11,0)</f>
        <v>0.00</v>
      </c>
      <c r="K11" s="4"/>
      <c r="L11" s="4"/>
      <c r="M11" s="56"/>
      <c r="N11" s="56"/>
      <c r="O11" s="56"/>
      <c r="P11" s="56"/>
      <c r="Q11" s="56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153" t="s">
        <v>195</v>
      </c>
      <c r="B12" s="105">
        <v>32.0</v>
      </c>
      <c r="C12" s="155">
        <v>11.0</v>
      </c>
      <c r="D12" s="225" t="str">
        <f>IFERROR((100*C12)/$B$12,0)</f>
        <v>34.38</v>
      </c>
      <c r="E12" s="155">
        <v>19.0</v>
      </c>
      <c r="F12" s="225" t="str">
        <f>IFERROR((100*E12)/$B$12,0)</f>
        <v>59.38</v>
      </c>
      <c r="G12" s="155">
        <v>2.0</v>
      </c>
      <c r="H12" s="225" t="str">
        <f>IFERROR((100*G12)/$B$12,0)</f>
        <v>6.25</v>
      </c>
      <c r="I12" s="157">
        <v>0.0</v>
      </c>
      <c r="J12" s="225" t="str">
        <f>IFERROR((100*I12)/$B$12,0)</f>
        <v>0.00</v>
      </c>
      <c r="K12" s="4"/>
      <c r="L12" s="4"/>
      <c r="M12" s="56"/>
      <c r="N12" s="56"/>
      <c r="O12" s="56"/>
      <c r="P12" s="56"/>
      <c r="Q12" s="56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153" t="s">
        <v>196</v>
      </c>
      <c r="B13" s="105">
        <v>23.0</v>
      </c>
      <c r="C13" s="155">
        <v>9.0</v>
      </c>
      <c r="D13" s="225" t="str">
        <f>IFERROR((100*C13)/$B$13,0)</f>
        <v>39.13</v>
      </c>
      <c r="E13" s="155">
        <v>14.0</v>
      </c>
      <c r="F13" s="225" t="str">
        <f>IFERROR((100*E13)/$B$13,0)</f>
        <v>60.87</v>
      </c>
      <c r="G13" s="155">
        <v>0.0</v>
      </c>
      <c r="H13" s="225" t="str">
        <f>IFERROR((100*G13)/$B$13,0)</f>
        <v>0.00</v>
      </c>
      <c r="I13" s="157">
        <v>0.0</v>
      </c>
      <c r="J13" s="225" t="str">
        <f>IFERROR((100*I13)/$B$13,0)</f>
        <v>0.00</v>
      </c>
      <c r="K13" s="4"/>
      <c r="L13" s="4"/>
      <c r="M13" s="56"/>
      <c r="N13" s="56"/>
      <c r="O13" s="56"/>
      <c r="P13" s="56"/>
      <c r="Q13" s="56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160" t="s">
        <v>197</v>
      </c>
      <c r="B14" s="161" t="str">
        <f t="shared" ref="B14:C14" si="1">SUM(B8:B13)</f>
        <v>201</v>
      </c>
      <c r="C14" s="205" t="str">
        <f t="shared" si="1"/>
        <v>58</v>
      </c>
      <c r="D14" s="225"/>
      <c r="E14" s="205" t="str">
        <f>SUM(E8:E13)</f>
        <v>117</v>
      </c>
      <c r="F14" s="225"/>
      <c r="G14" s="205" t="str">
        <f>SUM(G8:G13)</f>
        <v>26</v>
      </c>
      <c r="H14" s="225"/>
      <c r="I14" s="205" t="str">
        <f>SUM(I8:I13)</f>
        <v>0</v>
      </c>
      <c r="J14" s="225"/>
      <c r="K14" s="4"/>
      <c r="L14" s="4"/>
      <c r="M14" s="56"/>
      <c r="N14" s="56"/>
      <c r="O14" s="56"/>
      <c r="P14" s="56"/>
      <c r="Q14" s="56"/>
      <c r="R14" s="4"/>
      <c r="S14" s="4"/>
      <c r="T14" s="4"/>
      <c r="U14" s="4"/>
      <c r="V14" s="4"/>
      <c r="W14" s="4"/>
      <c r="X14" s="4"/>
      <c r="Y14" s="4"/>
      <c r="Z14" s="4"/>
    </row>
    <row r="15" ht="24.0" customHeight="1">
      <c r="A15" s="164" t="s">
        <v>174</v>
      </c>
      <c r="B15" s="165" t="str">
        <f>IFERROR(SUM(D15,F15,H15,J15),0)</f>
        <v>100.00</v>
      </c>
      <c r="C15" s="166"/>
      <c r="D15" s="165" t="str">
        <f>IFERROR((100*C14)/$B$14,0)</f>
        <v>28.86</v>
      </c>
      <c r="E15" s="166"/>
      <c r="F15" s="165" t="str">
        <f>IFERROR((100*E14)/$B$14,0)</f>
        <v>58.21</v>
      </c>
      <c r="G15" s="166"/>
      <c r="H15" s="165" t="str">
        <f>IFERROR((100*G14)/$B$14,0)</f>
        <v>12.94</v>
      </c>
      <c r="I15" s="166"/>
      <c r="J15" s="165" t="str">
        <f>IFERROR((100*I14)/$B$14,0)</f>
        <v>0.00</v>
      </c>
      <c r="K15" s="4"/>
      <c r="L15" s="4"/>
      <c r="M15" s="56"/>
      <c r="N15" s="56"/>
      <c r="O15" s="56"/>
      <c r="P15" s="56"/>
      <c r="Q15" s="56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3">
    <mergeCell ref="E6:F6"/>
    <mergeCell ref="C6:D6"/>
    <mergeCell ref="B5:B7"/>
    <mergeCell ref="A5:A7"/>
    <mergeCell ref="A2:J2"/>
    <mergeCell ref="A3:J3"/>
    <mergeCell ref="G6:H6"/>
    <mergeCell ref="I6:J6"/>
    <mergeCell ref="M2:P2"/>
    <mergeCell ref="M1:P1"/>
    <mergeCell ref="A1:J1"/>
    <mergeCell ref="C5:J5"/>
    <mergeCell ref="M3:P3"/>
  </mergeCells>
  <drawing r:id="rId1"/>
</worksheet>
</file>