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filterPrivacy="1" defaultThemeVersion="124226"/>
  <xr:revisionPtr revIDLastSave="0" documentId="13_ncr:1_{6E1A775F-BDBE-FF47-AA7A-9CB2BFF16E06}" xr6:coauthVersionLast="47" xr6:coauthVersionMax="47" xr10:uidLastSave="{00000000-0000-0000-0000-000000000000}"/>
  <bookViews>
    <workbookView xWindow="0" yWindow="460" windowWidth="19580" windowHeight="14800" tabRatio="853" activeTab="2" xr2:uid="{00000000-000D-0000-FFFF-FFFF00000000}"/>
  </bookViews>
  <sheets>
    <sheet name="แบบติดตามง67 ตามโครงสร้าง" sheetId="29" r:id="rId1"/>
    <sheet name="แบบติดตามง67 ตามกลยุทธ" sheetId="33" r:id="rId2"/>
    <sheet name="สรุปติดตามงบ67" sheetId="3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Titles" localSheetId="0">'แบบติดตามง67 ตามโครงสร้าง'!$A:$B,'แบบติดตามง67 ตามโครงสร้าง'!$1:$4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32" l="1"/>
  <c r="BZ33" i="29"/>
  <c r="G39" i="29" l="1"/>
  <c r="C19" i="32" l="1"/>
  <c r="C21" i="32" s="1"/>
  <c r="F20" i="32"/>
  <c r="B12" i="32"/>
  <c r="B13" i="32"/>
  <c r="B14" i="32"/>
  <c r="B15" i="32"/>
  <c r="B16" i="32"/>
  <c r="B17" i="32"/>
  <c r="B18" i="32"/>
  <c r="B11" i="32"/>
  <c r="B7" i="32"/>
  <c r="B8" i="32"/>
  <c r="B9" i="32"/>
  <c r="B6" i="32"/>
  <c r="AC7" i="33"/>
  <c r="AC8" i="33"/>
  <c r="AC9" i="33"/>
  <c r="AC10" i="33"/>
  <c r="AC11" i="33"/>
  <c r="AC12" i="33"/>
  <c r="AC13" i="33"/>
  <c r="AC14" i="33"/>
  <c r="AC17" i="33"/>
  <c r="AC18" i="33"/>
  <c r="AC19" i="33"/>
  <c r="AC20" i="33"/>
  <c r="AC21" i="33"/>
  <c r="AC22" i="33"/>
  <c r="AC23" i="33"/>
  <c r="AC24" i="33"/>
  <c r="AC26" i="33"/>
  <c r="AC27" i="33"/>
  <c r="AC28" i="33"/>
  <c r="AC29" i="33"/>
  <c r="AD29" i="33" s="1"/>
  <c r="AC30" i="33"/>
  <c r="AD30" i="33" s="1"/>
  <c r="AC31" i="33"/>
  <c r="AC32" i="33"/>
  <c r="AC33" i="33"/>
  <c r="AC34" i="33"/>
  <c r="AC35" i="33"/>
  <c r="AC36" i="33"/>
  <c r="AC37" i="33"/>
  <c r="AC38" i="33"/>
  <c r="AD38" i="33" s="1"/>
  <c r="AC40" i="33"/>
  <c r="AC41" i="33"/>
  <c r="AC42" i="33"/>
  <c r="AC43" i="33"/>
  <c r="AC44" i="33"/>
  <c r="AC45" i="33"/>
  <c r="AC46" i="33"/>
  <c r="AC47" i="33"/>
  <c r="AC50" i="33"/>
  <c r="AC52" i="33"/>
  <c r="AC54" i="33"/>
  <c r="AC55" i="33"/>
  <c r="AC56" i="33"/>
  <c r="AC57" i="33"/>
  <c r="AC58" i="33"/>
  <c r="AD58" i="33" s="1"/>
  <c r="AC59" i="33"/>
  <c r="AD59" i="33" s="1"/>
  <c r="AC61" i="33"/>
  <c r="AC62" i="33"/>
  <c r="AC63" i="33"/>
  <c r="AC65" i="33"/>
  <c r="AC66" i="33"/>
  <c r="AC67" i="33"/>
  <c r="AC68" i="33"/>
  <c r="AD68" i="33" s="1"/>
  <c r="AC70" i="33"/>
  <c r="AC71" i="33"/>
  <c r="AC73" i="33"/>
  <c r="AC74" i="33"/>
  <c r="AC75" i="33"/>
  <c r="AD75" i="33" s="1"/>
  <c r="AC77" i="33"/>
  <c r="AC78" i="33"/>
  <c r="J76" i="33"/>
  <c r="K76" i="33"/>
  <c r="L76" i="33"/>
  <c r="M76" i="33"/>
  <c r="N76" i="33"/>
  <c r="O76" i="33"/>
  <c r="P76" i="33"/>
  <c r="Q76" i="33"/>
  <c r="R76" i="33"/>
  <c r="S76" i="33"/>
  <c r="T76" i="33"/>
  <c r="U76" i="33"/>
  <c r="V76" i="33"/>
  <c r="W76" i="33"/>
  <c r="X76" i="33"/>
  <c r="Y76" i="33"/>
  <c r="Z76" i="33"/>
  <c r="AA76" i="33"/>
  <c r="AB76" i="33"/>
  <c r="I76" i="33"/>
  <c r="J72" i="33"/>
  <c r="K72" i="33"/>
  <c r="L72" i="33"/>
  <c r="M72" i="33"/>
  <c r="N72" i="33"/>
  <c r="O72" i="33"/>
  <c r="P72" i="33"/>
  <c r="Q72" i="33"/>
  <c r="R72" i="33"/>
  <c r="S72" i="33"/>
  <c r="T72" i="33"/>
  <c r="U72" i="33"/>
  <c r="V72" i="33"/>
  <c r="W72" i="33"/>
  <c r="X72" i="33"/>
  <c r="Y72" i="33"/>
  <c r="Z72" i="33"/>
  <c r="AA72" i="33"/>
  <c r="AB72" i="33"/>
  <c r="I72" i="33"/>
  <c r="J69" i="33"/>
  <c r="K69" i="33"/>
  <c r="L69" i="33"/>
  <c r="M69" i="33"/>
  <c r="N69" i="33"/>
  <c r="O69" i="33"/>
  <c r="P69" i="33"/>
  <c r="Q69" i="33"/>
  <c r="R69" i="33"/>
  <c r="S69" i="33"/>
  <c r="T69" i="33"/>
  <c r="U69" i="33"/>
  <c r="V69" i="33"/>
  <c r="W69" i="33"/>
  <c r="X69" i="33"/>
  <c r="Y69" i="33"/>
  <c r="Z69" i="33"/>
  <c r="AA69" i="33"/>
  <c r="AB69" i="33"/>
  <c r="I69" i="33"/>
  <c r="J64" i="33"/>
  <c r="K64" i="33"/>
  <c r="L64" i="33"/>
  <c r="M64" i="33"/>
  <c r="N64" i="33"/>
  <c r="O64" i="33"/>
  <c r="P64" i="33"/>
  <c r="Q64" i="33"/>
  <c r="R64" i="33"/>
  <c r="S64" i="33"/>
  <c r="T64" i="33"/>
  <c r="U64" i="33"/>
  <c r="V64" i="33"/>
  <c r="W64" i="33"/>
  <c r="X64" i="33"/>
  <c r="Y64" i="33"/>
  <c r="Z64" i="33"/>
  <c r="AA64" i="33"/>
  <c r="AB64" i="33"/>
  <c r="I64" i="33"/>
  <c r="J60" i="33"/>
  <c r="K60" i="33"/>
  <c r="L60" i="33"/>
  <c r="M60" i="33"/>
  <c r="N60" i="33"/>
  <c r="O60" i="33"/>
  <c r="P60" i="33"/>
  <c r="Q60" i="33"/>
  <c r="R60" i="33"/>
  <c r="S60" i="33"/>
  <c r="T60" i="33"/>
  <c r="U60" i="33"/>
  <c r="V60" i="33"/>
  <c r="W60" i="33"/>
  <c r="X60" i="33"/>
  <c r="Y60" i="33"/>
  <c r="Z60" i="33"/>
  <c r="AA60" i="33"/>
  <c r="AB60" i="33"/>
  <c r="I60" i="33"/>
  <c r="J53" i="33"/>
  <c r="K53" i="33"/>
  <c r="L53" i="33"/>
  <c r="M53" i="33"/>
  <c r="N53" i="33"/>
  <c r="O53" i="33"/>
  <c r="P53" i="33"/>
  <c r="Q53" i="33"/>
  <c r="R53" i="33"/>
  <c r="S53" i="33"/>
  <c r="T53" i="33"/>
  <c r="U53" i="33"/>
  <c r="V53" i="33"/>
  <c r="W53" i="33"/>
  <c r="X53" i="33"/>
  <c r="Y53" i="33"/>
  <c r="Z53" i="33"/>
  <c r="AA53" i="33"/>
  <c r="AB53" i="33"/>
  <c r="I53" i="33"/>
  <c r="J51" i="33"/>
  <c r="K51" i="33"/>
  <c r="L51" i="33"/>
  <c r="M51" i="33"/>
  <c r="N51" i="33"/>
  <c r="O51" i="33"/>
  <c r="P51" i="33"/>
  <c r="Q51" i="33"/>
  <c r="R51" i="33"/>
  <c r="S51" i="33"/>
  <c r="T51" i="33"/>
  <c r="U51" i="33"/>
  <c r="V51" i="33"/>
  <c r="W51" i="33"/>
  <c r="X51" i="33"/>
  <c r="Y51" i="33"/>
  <c r="Z51" i="33"/>
  <c r="AA51" i="33"/>
  <c r="AB51" i="33"/>
  <c r="I51" i="33"/>
  <c r="J49" i="33"/>
  <c r="K49" i="33"/>
  <c r="L49" i="33"/>
  <c r="M49" i="33"/>
  <c r="N49" i="33"/>
  <c r="N48" i="33" s="1"/>
  <c r="O49" i="33"/>
  <c r="P49" i="33"/>
  <c r="P48" i="33" s="1"/>
  <c r="Q49" i="33"/>
  <c r="R49" i="33"/>
  <c r="S49" i="33"/>
  <c r="T49" i="33"/>
  <c r="U49" i="33"/>
  <c r="U48" i="33" s="1"/>
  <c r="V49" i="33"/>
  <c r="V48" i="33" s="1"/>
  <c r="W49" i="33"/>
  <c r="X49" i="33"/>
  <c r="X48" i="33" s="1"/>
  <c r="Y49" i="33"/>
  <c r="Z49" i="33"/>
  <c r="Z48" i="33" s="1"/>
  <c r="AA49" i="33"/>
  <c r="AB49" i="33"/>
  <c r="I49" i="33"/>
  <c r="J48" i="33"/>
  <c r="K48" i="33"/>
  <c r="R48" i="33"/>
  <c r="S48" i="33"/>
  <c r="W48" i="33"/>
  <c r="AA48" i="33"/>
  <c r="J25" i="33"/>
  <c r="K25" i="33"/>
  <c r="L25" i="33"/>
  <c r="M25" i="33"/>
  <c r="N25" i="33"/>
  <c r="O25" i="33"/>
  <c r="P25" i="33"/>
  <c r="Q25" i="33"/>
  <c r="R25" i="33"/>
  <c r="S25" i="33"/>
  <c r="T25" i="33"/>
  <c r="U25" i="33"/>
  <c r="V25" i="33"/>
  <c r="W25" i="33"/>
  <c r="X25" i="33"/>
  <c r="Y25" i="33"/>
  <c r="Z25" i="33"/>
  <c r="AA25" i="33"/>
  <c r="I25" i="33"/>
  <c r="J16" i="33"/>
  <c r="K16" i="33"/>
  <c r="L16" i="33"/>
  <c r="M16" i="33"/>
  <c r="N16" i="33"/>
  <c r="O16" i="33"/>
  <c r="P16" i="33"/>
  <c r="Q16" i="33"/>
  <c r="R16" i="33"/>
  <c r="S16" i="33"/>
  <c r="T16" i="33"/>
  <c r="U16" i="33"/>
  <c r="V16" i="33"/>
  <c r="W16" i="33"/>
  <c r="X16" i="33"/>
  <c r="Y16" i="33"/>
  <c r="Z16" i="33"/>
  <c r="AA16" i="33"/>
  <c r="AB16" i="33"/>
  <c r="I16" i="33"/>
  <c r="J6" i="33"/>
  <c r="K6" i="33"/>
  <c r="L6" i="33"/>
  <c r="M6" i="33"/>
  <c r="N6" i="33"/>
  <c r="O6" i="33"/>
  <c r="P6" i="33"/>
  <c r="Q6" i="33"/>
  <c r="R6" i="33"/>
  <c r="S6" i="33"/>
  <c r="T6" i="33"/>
  <c r="U6" i="33"/>
  <c r="V6" i="33"/>
  <c r="W6" i="33"/>
  <c r="X6" i="33"/>
  <c r="Y6" i="33"/>
  <c r="Z6" i="33"/>
  <c r="AA6" i="33"/>
  <c r="AB6" i="33"/>
  <c r="I6" i="33"/>
  <c r="J51" i="29"/>
  <c r="K51" i="29"/>
  <c r="L51" i="29"/>
  <c r="M51" i="29"/>
  <c r="N51" i="29"/>
  <c r="O51" i="29"/>
  <c r="P51" i="29"/>
  <c r="Q51" i="29"/>
  <c r="R51" i="29"/>
  <c r="S51" i="29"/>
  <c r="T51" i="29"/>
  <c r="U51" i="29"/>
  <c r="V51" i="29"/>
  <c r="W51" i="29"/>
  <c r="X51" i="29"/>
  <c r="Y51" i="29"/>
  <c r="Z51" i="29"/>
  <c r="AA51" i="29"/>
  <c r="BY51" i="29"/>
  <c r="I51" i="29"/>
  <c r="J47" i="29"/>
  <c r="K47" i="29"/>
  <c r="L47" i="29"/>
  <c r="M47" i="29"/>
  <c r="N47" i="29"/>
  <c r="O47" i="29"/>
  <c r="P47" i="29"/>
  <c r="Q47" i="29"/>
  <c r="R47" i="29"/>
  <c r="S47" i="29"/>
  <c r="T47" i="29"/>
  <c r="U47" i="29"/>
  <c r="V47" i="29"/>
  <c r="W47" i="29"/>
  <c r="X47" i="29"/>
  <c r="Y47" i="29"/>
  <c r="Z47" i="29"/>
  <c r="AA47" i="29"/>
  <c r="BY47" i="29"/>
  <c r="I47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AA32" i="29"/>
  <c r="BY32" i="29"/>
  <c r="I32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V27" i="29"/>
  <c r="W27" i="29"/>
  <c r="X27" i="29"/>
  <c r="Y27" i="29"/>
  <c r="Z27" i="29"/>
  <c r="AA27" i="29"/>
  <c r="BY27" i="29"/>
  <c r="I27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X21" i="29"/>
  <c r="Y21" i="29"/>
  <c r="Z21" i="29"/>
  <c r="AA21" i="29"/>
  <c r="BY21" i="29"/>
  <c r="I21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W16" i="29"/>
  <c r="X16" i="29"/>
  <c r="Y16" i="29"/>
  <c r="Z16" i="29"/>
  <c r="AA16" i="29"/>
  <c r="BY16" i="29"/>
  <c r="I16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X12" i="29"/>
  <c r="Y12" i="29"/>
  <c r="Z12" i="29"/>
  <c r="AA12" i="29"/>
  <c r="BY12" i="29"/>
  <c r="I12" i="29"/>
  <c r="F12" i="29"/>
  <c r="E12" i="29"/>
  <c r="J7" i="29"/>
  <c r="K7" i="29"/>
  <c r="L7" i="29"/>
  <c r="M7" i="29"/>
  <c r="N7" i="29"/>
  <c r="O7" i="29"/>
  <c r="P7" i="29"/>
  <c r="Q7" i="29"/>
  <c r="R7" i="29"/>
  <c r="S7" i="29"/>
  <c r="T7" i="29"/>
  <c r="U7" i="29"/>
  <c r="V7" i="29"/>
  <c r="W7" i="29"/>
  <c r="X7" i="29"/>
  <c r="Y7" i="29"/>
  <c r="Z7" i="29"/>
  <c r="AA7" i="29"/>
  <c r="BY7" i="29"/>
  <c r="I7" i="29"/>
  <c r="BZ8" i="29"/>
  <c r="BZ9" i="29"/>
  <c r="BZ10" i="29"/>
  <c r="BZ11" i="29"/>
  <c r="BZ13" i="29"/>
  <c r="BZ14" i="29"/>
  <c r="BZ15" i="29"/>
  <c r="BZ17" i="29"/>
  <c r="BZ18" i="29"/>
  <c r="BZ19" i="29"/>
  <c r="BZ20" i="29"/>
  <c r="BZ22" i="29"/>
  <c r="BZ23" i="29"/>
  <c r="BZ24" i="29"/>
  <c r="BZ25" i="29"/>
  <c r="BZ26" i="29"/>
  <c r="BZ28" i="29"/>
  <c r="BZ29" i="29"/>
  <c r="BZ30" i="29"/>
  <c r="BZ31" i="29"/>
  <c r="BZ34" i="29"/>
  <c r="BZ35" i="29"/>
  <c r="BZ36" i="29"/>
  <c r="BZ37" i="29"/>
  <c r="BZ38" i="29"/>
  <c r="BZ39" i="29"/>
  <c r="CA39" i="29" s="1"/>
  <c r="BZ40" i="29"/>
  <c r="BZ41" i="29"/>
  <c r="BZ42" i="29"/>
  <c r="BZ43" i="29"/>
  <c r="BZ44" i="29"/>
  <c r="BZ45" i="29"/>
  <c r="BZ46" i="29"/>
  <c r="CA46" i="29" s="1"/>
  <c r="BZ48" i="29"/>
  <c r="BZ49" i="29"/>
  <c r="BZ50" i="29"/>
  <c r="BZ52" i="29"/>
  <c r="BZ53" i="29"/>
  <c r="BZ54" i="29"/>
  <c r="BZ55" i="29"/>
  <c r="BZ56" i="29"/>
  <c r="BZ57" i="29"/>
  <c r="BZ58" i="29"/>
  <c r="BZ59" i="29"/>
  <c r="BZ60" i="29"/>
  <c r="BZ61" i="29"/>
  <c r="BZ62" i="29"/>
  <c r="BZ63" i="29"/>
  <c r="BZ64" i="29"/>
  <c r="CA64" i="29" s="1"/>
  <c r="G78" i="33"/>
  <c r="G77" i="33"/>
  <c r="F76" i="33"/>
  <c r="E76" i="33"/>
  <c r="D76" i="33"/>
  <c r="C76" i="33"/>
  <c r="G74" i="33"/>
  <c r="C74" i="33"/>
  <c r="B74" i="33"/>
  <c r="G73" i="33"/>
  <c r="C73" i="33"/>
  <c r="C72" i="33" s="1"/>
  <c r="B73" i="33"/>
  <c r="F72" i="33"/>
  <c r="E72" i="33"/>
  <c r="D72" i="33"/>
  <c r="G71" i="33"/>
  <c r="AD71" i="33" s="1"/>
  <c r="G70" i="33"/>
  <c r="F69" i="33"/>
  <c r="E69" i="33"/>
  <c r="D69" i="33"/>
  <c r="C69" i="33"/>
  <c r="G67" i="33"/>
  <c r="AD67" i="33" s="1"/>
  <c r="C67" i="33"/>
  <c r="B67" i="33"/>
  <c r="G66" i="33"/>
  <c r="C66" i="33"/>
  <c r="B66" i="33"/>
  <c r="G65" i="33"/>
  <c r="AD65" i="33" s="1"/>
  <c r="C65" i="33"/>
  <c r="B65" i="33"/>
  <c r="F64" i="33"/>
  <c r="E64" i="33"/>
  <c r="D64" i="33"/>
  <c r="G63" i="33"/>
  <c r="C63" i="33"/>
  <c r="B63" i="33"/>
  <c r="G62" i="33"/>
  <c r="C62" i="33"/>
  <c r="B62" i="33"/>
  <c r="G61" i="33"/>
  <c r="AD61" i="33" s="1"/>
  <c r="B61" i="33"/>
  <c r="F60" i="33"/>
  <c r="E60" i="33"/>
  <c r="D60" i="33"/>
  <c r="G57" i="33"/>
  <c r="G56" i="33"/>
  <c r="G55" i="33"/>
  <c r="G54" i="33"/>
  <c r="F53" i="33"/>
  <c r="E53" i="33"/>
  <c r="D53" i="33"/>
  <c r="C53" i="33"/>
  <c r="G52" i="33"/>
  <c r="C52" i="33"/>
  <c r="C51" i="33" s="1"/>
  <c r="B52" i="33"/>
  <c r="F51" i="33"/>
  <c r="E51" i="33"/>
  <c r="D51" i="33"/>
  <c r="G50" i="33"/>
  <c r="C50" i="33"/>
  <c r="C49" i="33" s="1"/>
  <c r="F49" i="33"/>
  <c r="E49" i="33"/>
  <c r="D49" i="33"/>
  <c r="H48" i="33"/>
  <c r="G47" i="33"/>
  <c r="C47" i="33"/>
  <c r="B47" i="33"/>
  <c r="G46" i="33"/>
  <c r="C46" i="33"/>
  <c r="B46" i="33"/>
  <c r="G45" i="33"/>
  <c r="AD45" i="33" s="1"/>
  <c r="C45" i="33"/>
  <c r="B45" i="33"/>
  <c r="G44" i="33"/>
  <c r="C44" i="33"/>
  <c r="B44" i="33"/>
  <c r="G43" i="33"/>
  <c r="AD43" i="33" s="1"/>
  <c r="C43" i="33"/>
  <c r="B43" i="33"/>
  <c r="G42" i="33"/>
  <c r="C42" i="33"/>
  <c r="B42" i="33"/>
  <c r="G41" i="33"/>
  <c r="C41" i="33"/>
  <c r="B41" i="33"/>
  <c r="G40" i="33"/>
  <c r="AD40" i="33" s="1"/>
  <c r="C40" i="33"/>
  <c r="B40" i="33"/>
  <c r="F39" i="33"/>
  <c r="E39" i="33"/>
  <c r="D39" i="33"/>
  <c r="G37" i="33"/>
  <c r="C37" i="33"/>
  <c r="B37" i="33"/>
  <c r="G36" i="33"/>
  <c r="AD36" i="33" s="1"/>
  <c r="C36" i="33"/>
  <c r="B36" i="33"/>
  <c r="G35" i="33"/>
  <c r="AD35" i="33" s="1"/>
  <c r="C35" i="33"/>
  <c r="B35" i="33"/>
  <c r="G34" i="33"/>
  <c r="C34" i="33"/>
  <c r="B34" i="33"/>
  <c r="G33" i="33"/>
  <c r="AD33" i="33" s="1"/>
  <c r="C33" i="33"/>
  <c r="B33" i="33"/>
  <c r="G32" i="33"/>
  <c r="AD32" i="33" s="1"/>
  <c r="C32" i="33"/>
  <c r="B32" i="33"/>
  <c r="G31" i="33"/>
  <c r="AD31" i="33" s="1"/>
  <c r="C31" i="33"/>
  <c r="B31" i="33"/>
  <c r="G28" i="33"/>
  <c r="AD28" i="33" s="1"/>
  <c r="C28" i="33"/>
  <c r="B28" i="33"/>
  <c r="G27" i="33"/>
  <c r="AD27" i="33" s="1"/>
  <c r="C27" i="33"/>
  <c r="B27" i="33"/>
  <c r="G26" i="33"/>
  <c r="AD26" i="33" s="1"/>
  <c r="C26" i="33"/>
  <c r="B26" i="33"/>
  <c r="H25" i="33"/>
  <c r="F25" i="33"/>
  <c r="E25" i="33"/>
  <c r="D25" i="33"/>
  <c r="D24" i="33"/>
  <c r="G24" i="33" s="1"/>
  <c r="D23" i="33"/>
  <c r="G23" i="33" s="1"/>
  <c r="AD23" i="33" s="1"/>
  <c r="G22" i="33"/>
  <c r="AD22" i="33" s="1"/>
  <c r="C22" i="33"/>
  <c r="B22" i="33"/>
  <c r="G21" i="33"/>
  <c r="AD21" i="33" s="1"/>
  <c r="B21" i="33"/>
  <c r="G20" i="33"/>
  <c r="C20" i="33"/>
  <c r="B20" i="33"/>
  <c r="G19" i="33"/>
  <c r="B19" i="33"/>
  <c r="G18" i="33"/>
  <c r="C18" i="33"/>
  <c r="B18" i="33"/>
  <c r="G17" i="33"/>
  <c r="AD17" i="33" s="1"/>
  <c r="C17" i="33"/>
  <c r="B17" i="33"/>
  <c r="F16" i="33"/>
  <c r="E16" i="33"/>
  <c r="G14" i="33"/>
  <c r="C14" i="33"/>
  <c r="B14" i="33"/>
  <c r="G13" i="33"/>
  <c r="AD13" i="33" s="1"/>
  <c r="C13" i="33"/>
  <c r="B13" i="33"/>
  <c r="G12" i="33"/>
  <c r="AD12" i="33" s="1"/>
  <c r="C12" i="33"/>
  <c r="B12" i="33"/>
  <c r="E11" i="33"/>
  <c r="G11" i="33" s="1"/>
  <c r="AD11" i="33" s="1"/>
  <c r="C11" i="33"/>
  <c r="B11" i="33"/>
  <c r="G10" i="33"/>
  <c r="C10" i="33"/>
  <c r="B10" i="33"/>
  <c r="G9" i="33"/>
  <c r="C9" i="33"/>
  <c r="B9" i="33"/>
  <c r="G8" i="33"/>
  <c r="AD8" i="33" s="1"/>
  <c r="C8" i="33"/>
  <c r="B8" i="33"/>
  <c r="G7" i="33"/>
  <c r="C7" i="33"/>
  <c r="B7" i="33"/>
  <c r="H6" i="33"/>
  <c r="F6" i="33"/>
  <c r="D6" i="33"/>
  <c r="F5" i="33"/>
  <c r="E5" i="33"/>
  <c r="D5" i="33"/>
  <c r="B64" i="29"/>
  <c r="G63" i="29"/>
  <c r="CA63" i="29" s="1"/>
  <c r="C63" i="29"/>
  <c r="B63" i="29"/>
  <c r="G62" i="29"/>
  <c r="CA62" i="29" s="1"/>
  <c r="C62" i="29"/>
  <c r="B62" i="29"/>
  <c r="G61" i="29"/>
  <c r="CA61" i="29" s="1"/>
  <c r="C61" i="29"/>
  <c r="B61" i="29"/>
  <c r="G60" i="29"/>
  <c r="CA60" i="29" s="1"/>
  <c r="C60" i="29"/>
  <c r="B60" i="29"/>
  <c r="G59" i="29"/>
  <c r="CA59" i="29" s="1"/>
  <c r="C59" i="29"/>
  <c r="B59" i="29"/>
  <c r="G58" i="29"/>
  <c r="CA58" i="29" s="1"/>
  <c r="C58" i="29"/>
  <c r="B58" i="29"/>
  <c r="G57" i="29"/>
  <c r="CA57" i="29" s="1"/>
  <c r="C57" i="29"/>
  <c r="B57" i="29"/>
  <c r="G56" i="29"/>
  <c r="CA56" i="29" s="1"/>
  <c r="C56" i="29"/>
  <c r="B56" i="29"/>
  <c r="G55" i="29"/>
  <c r="C55" i="29"/>
  <c r="B55" i="29"/>
  <c r="G54" i="29"/>
  <c r="CA54" i="29" s="1"/>
  <c r="C54" i="29"/>
  <c r="B54" i="29"/>
  <c r="G53" i="29"/>
  <c r="CA53" i="29" s="1"/>
  <c r="C53" i="29"/>
  <c r="B53" i="29"/>
  <c r="G52" i="29"/>
  <c r="C52" i="29"/>
  <c r="B52" i="29"/>
  <c r="F51" i="29"/>
  <c r="E51" i="29"/>
  <c r="D51" i="29"/>
  <c r="G50" i="29"/>
  <c r="CA50" i="29" s="1"/>
  <c r="G49" i="29"/>
  <c r="C49" i="29"/>
  <c r="B49" i="29"/>
  <c r="G48" i="29"/>
  <c r="C48" i="29"/>
  <c r="B48" i="29"/>
  <c r="F47" i="29"/>
  <c r="E47" i="29"/>
  <c r="D47" i="29"/>
  <c r="B46" i="29"/>
  <c r="G45" i="29"/>
  <c r="C45" i="29"/>
  <c r="B45" i="29"/>
  <c r="G44" i="29"/>
  <c r="C44" i="29"/>
  <c r="B44" i="29"/>
  <c r="G43" i="29"/>
  <c r="CA43" i="29" s="1"/>
  <c r="C43" i="29"/>
  <c r="B43" i="29"/>
  <c r="G42" i="29"/>
  <c r="CA42" i="29" s="1"/>
  <c r="C42" i="29"/>
  <c r="B42" i="29"/>
  <c r="G41" i="29"/>
  <c r="CA41" i="29" s="1"/>
  <c r="C41" i="29"/>
  <c r="B41" i="29"/>
  <c r="F40" i="29"/>
  <c r="G40" i="29" s="1"/>
  <c r="C40" i="29"/>
  <c r="B40" i="29"/>
  <c r="C39" i="29"/>
  <c r="B39" i="29"/>
  <c r="G38" i="29"/>
  <c r="C38" i="29"/>
  <c r="B38" i="29"/>
  <c r="G37" i="29"/>
  <c r="C37" i="29"/>
  <c r="B37" i="29"/>
  <c r="G36" i="29"/>
  <c r="C36" i="29"/>
  <c r="B36" i="29"/>
  <c r="G35" i="29"/>
  <c r="C35" i="29"/>
  <c r="B35" i="29"/>
  <c r="G34" i="29"/>
  <c r="C34" i="29"/>
  <c r="B34" i="29"/>
  <c r="G33" i="29"/>
  <c r="C33" i="29"/>
  <c r="B33" i="29"/>
  <c r="E32" i="29"/>
  <c r="D32" i="29"/>
  <c r="G31" i="29"/>
  <c r="CA31" i="29" s="1"/>
  <c r="G30" i="29"/>
  <c r="C30" i="29"/>
  <c r="G29" i="29"/>
  <c r="CA29" i="29" s="1"/>
  <c r="C29" i="29"/>
  <c r="F28" i="29"/>
  <c r="F27" i="29" s="1"/>
  <c r="E28" i="29"/>
  <c r="E27" i="29" s="1"/>
  <c r="C28" i="29"/>
  <c r="D27" i="29"/>
  <c r="C27" i="29"/>
  <c r="G26" i="29"/>
  <c r="C26" i="29"/>
  <c r="G25" i="29"/>
  <c r="C25" i="29"/>
  <c r="G24" i="29"/>
  <c r="CA24" i="29" s="1"/>
  <c r="C24" i="29"/>
  <c r="G23" i="29"/>
  <c r="C23" i="29"/>
  <c r="G22" i="29"/>
  <c r="G21" i="29" s="1"/>
  <c r="C22" i="29"/>
  <c r="F21" i="29"/>
  <c r="E21" i="29"/>
  <c r="D21" i="29"/>
  <c r="C21" i="29"/>
  <c r="G20" i="29"/>
  <c r="C20" i="29"/>
  <c r="G19" i="29"/>
  <c r="CA19" i="29" s="1"/>
  <c r="C19" i="29"/>
  <c r="G18" i="29"/>
  <c r="C18" i="29"/>
  <c r="G17" i="29"/>
  <c r="G16" i="29" s="1"/>
  <c r="C17" i="29"/>
  <c r="F16" i="29"/>
  <c r="E16" i="29"/>
  <c r="D16" i="29"/>
  <c r="C16" i="29"/>
  <c r="G15" i="29"/>
  <c r="C15" i="29"/>
  <c r="G14" i="29"/>
  <c r="CA14" i="29" s="1"/>
  <c r="C14" i="29"/>
  <c r="G13" i="29"/>
  <c r="C13" i="29"/>
  <c r="D12" i="29"/>
  <c r="C12" i="29"/>
  <c r="G11" i="29"/>
  <c r="CA11" i="29" s="1"/>
  <c r="C11" i="29"/>
  <c r="G10" i="29"/>
  <c r="C10" i="29"/>
  <c r="G9" i="29"/>
  <c r="C9" i="29"/>
  <c r="D8" i="29"/>
  <c r="D7" i="29" s="1"/>
  <c r="D6" i="29" s="1"/>
  <c r="C8" i="29"/>
  <c r="F7" i="29"/>
  <c r="E7" i="29"/>
  <c r="C7" i="29"/>
  <c r="F5" i="29"/>
  <c r="E5" i="29"/>
  <c r="D5" i="29"/>
  <c r="T48" i="33" l="1"/>
  <c r="BZ51" i="29"/>
  <c r="D65" i="29"/>
  <c r="CA30" i="29"/>
  <c r="F32" i="29"/>
  <c r="CA36" i="29"/>
  <c r="CA44" i="29"/>
  <c r="G53" i="33"/>
  <c r="G12" i="29"/>
  <c r="CA15" i="29"/>
  <c r="CA20" i="29"/>
  <c r="CA25" i="29"/>
  <c r="AC49" i="33"/>
  <c r="AC53" i="33"/>
  <c r="AC64" i="33"/>
  <c r="D16" i="32" s="1"/>
  <c r="E16" i="32" s="1"/>
  <c r="CA40" i="29"/>
  <c r="Q48" i="33"/>
  <c r="O48" i="33"/>
  <c r="AD56" i="33"/>
  <c r="L48" i="33"/>
  <c r="AD41" i="33"/>
  <c r="AC16" i="33"/>
  <c r="D7" i="32" s="1"/>
  <c r="AD19" i="33"/>
  <c r="CA38" i="29"/>
  <c r="CA37" i="29"/>
  <c r="C47" i="29"/>
  <c r="CA23" i="29"/>
  <c r="CA18" i="29"/>
  <c r="CA10" i="29"/>
  <c r="AD77" i="33"/>
  <c r="AD73" i="33"/>
  <c r="AC72" i="33"/>
  <c r="D17" i="32" s="1"/>
  <c r="E17" i="32" s="1"/>
  <c r="M48" i="33"/>
  <c r="AD70" i="33"/>
  <c r="AD54" i="33"/>
  <c r="AD47" i="33"/>
  <c r="AD18" i="33"/>
  <c r="CA45" i="29"/>
  <c r="CA35" i="29"/>
  <c r="BY6" i="29"/>
  <c r="BY65" i="29" s="1"/>
  <c r="T6" i="29"/>
  <c r="T65" i="29" s="1"/>
  <c r="L6" i="29"/>
  <c r="L65" i="29" s="1"/>
  <c r="C6" i="29"/>
  <c r="AA6" i="29"/>
  <c r="AA65" i="29" s="1"/>
  <c r="S6" i="29"/>
  <c r="S65" i="29" s="1"/>
  <c r="W6" i="29"/>
  <c r="W65" i="29" s="1"/>
  <c r="O6" i="29"/>
  <c r="O65" i="29" s="1"/>
  <c r="Y6" i="29"/>
  <c r="Y65" i="29" s="1"/>
  <c r="Q6" i="29"/>
  <c r="Q65" i="29" s="1"/>
  <c r="F6" i="29"/>
  <c r="F65" i="29" s="1"/>
  <c r="U6" i="29"/>
  <c r="U65" i="29" s="1"/>
  <c r="C51" i="29"/>
  <c r="Z6" i="29"/>
  <c r="Z65" i="29" s="1"/>
  <c r="R6" i="29"/>
  <c r="R65" i="29" s="1"/>
  <c r="X6" i="29"/>
  <c r="X65" i="29" s="1"/>
  <c r="P6" i="29"/>
  <c r="P65" i="29" s="1"/>
  <c r="V6" i="29"/>
  <c r="V65" i="29" s="1"/>
  <c r="N6" i="29"/>
  <c r="N65" i="29" s="1"/>
  <c r="BZ7" i="29"/>
  <c r="BZ32" i="29"/>
  <c r="C9" i="32" s="1"/>
  <c r="CA33" i="29"/>
  <c r="AD10" i="33"/>
  <c r="AD24" i="33"/>
  <c r="AD14" i="33"/>
  <c r="J6" i="29"/>
  <c r="J65" i="29" s="1"/>
  <c r="CA26" i="29"/>
  <c r="M6" i="29"/>
  <c r="M65" i="29" s="1"/>
  <c r="K6" i="29"/>
  <c r="K65" i="29" s="1"/>
  <c r="CA17" i="29"/>
  <c r="G32" i="29"/>
  <c r="AC25" i="33"/>
  <c r="D9" i="32" s="1"/>
  <c r="AC51" i="33"/>
  <c r="D12" i="32" s="1"/>
  <c r="E12" i="32" s="1"/>
  <c r="AC69" i="33"/>
  <c r="D15" i="32" s="1"/>
  <c r="E15" i="32" s="1"/>
  <c r="AC76" i="33"/>
  <c r="AD62" i="33"/>
  <c r="AD52" i="33"/>
  <c r="G5" i="29"/>
  <c r="C32" i="29"/>
  <c r="G51" i="29"/>
  <c r="CA51" i="29" s="1"/>
  <c r="BZ16" i="29"/>
  <c r="CA16" i="29" s="1"/>
  <c r="BZ27" i="29"/>
  <c r="CA34" i="29"/>
  <c r="CA13" i="29"/>
  <c r="AD46" i="33"/>
  <c r="AD37" i="33"/>
  <c r="AD20" i="33"/>
  <c r="CA49" i="29"/>
  <c r="CA52" i="29"/>
  <c r="CA22" i="29"/>
  <c r="AD57" i="33"/>
  <c r="AD9" i="33"/>
  <c r="E6" i="29"/>
  <c r="E65" i="29" s="1"/>
  <c r="BZ21" i="29"/>
  <c r="CA21" i="29" s="1"/>
  <c r="G28" i="29"/>
  <c r="G47" i="29"/>
  <c r="CA55" i="29"/>
  <c r="CA48" i="29"/>
  <c r="CA9" i="29"/>
  <c r="AD63" i="33"/>
  <c r="AD42" i="33"/>
  <c r="AD7" i="33"/>
  <c r="AC6" i="33"/>
  <c r="D6" i="32" s="1"/>
  <c r="AC60" i="33"/>
  <c r="D14" i="32" s="1"/>
  <c r="E14" i="32" s="1"/>
  <c r="Y48" i="33"/>
  <c r="F48" i="33"/>
  <c r="G51" i="33"/>
  <c r="AD51" i="33" s="1"/>
  <c r="AD66" i="33"/>
  <c r="AD50" i="33"/>
  <c r="AD44" i="33"/>
  <c r="AD78" i="33"/>
  <c r="AB48" i="33"/>
  <c r="AD74" i="33"/>
  <c r="AD55" i="33"/>
  <c r="AD34" i="33"/>
  <c r="D18" i="32"/>
  <c r="E18" i="32" s="1"/>
  <c r="D13" i="32"/>
  <c r="E13" i="32" s="1"/>
  <c r="AD53" i="33"/>
  <c r="D11" i="32"/>
  <c r="E11" i="32" s="1"/>
  <c r="I48" i="33"/>
  <c r="C8" i="32"/>
  <c r="BZ47" i="29"/>
  <c r="I6" i="29"/>
  <c r="C25" i="33"/>
  <c r="C60" i="33"/>
  <c r="C39" i="33"/>
  <c r="G49" i="33"/>
  <c r="AD49" i="33" s="1"/>
  <c r="G64" i="33"/>
  <c r="C64" i="33"/>
  <c r="E48" i="33"/>
  <c r="C6" i="33"/>
  <c r="G25" i="33"/>
  <c r="H5" i="33"/>
  <c r="G60" i="33"/>
  <c r="G76" i="33"/>
  <c r="G5" i="33"/>
  <c r="G6" i="33"/>
  <c r="G72" i="33"/>
  <c r="D16" i="33"/>
  <c r="C16" i="33"/>
  <c r="G16" i="33"/>
  <c r="G69" i="33"/>
  <c r="F79" i="33"/>
  <c r="E6" i="33"/>
  <c r="H79" i="33"/>
  <c r="D48" i="33"/>
  <c r="G8" i="29"/>
  <c r="G7" i="29" s="1"/>
  <c r="G48" i="33" l="1"/>
  <c r="AD76" i="33"/>
  <c r="AD16" i="33"/>
  <c r="AD72" i="33"/>
  <c r="AC48" i="33"/>
  <c r="AD48" i="33" s="1"/>
  <c r="AD69" i="33"/>
  <c r="AD60" i="33"/>
  <c r="AD25" i="33"/>
  <c r="C65" i="29"/>
  <c r="CA32" i="29"/>
  <c r="E9" i="32"/>
  <c r="CA7" i="29"/>
  <c r="CA8" i="29"/>
  <c r="C5" i="29"/>
  <c r="C5" i="33"/>
  <c r="G27" i="29"/>
  <c r="G6" i="29" s="1"/>
  <c r="G65" i="29" s="1"/>
  <c r="CA28" i="29"/>
  <c r="AD6" i="33"/>
  <c r="AD64" i="33"/>
  <c r="C48" i="33"/>
  <c r="C79" i="33" s="1"/>
  <c r="E19" i="32"/>
  <c r="CA47" i="29"/>
  <c r="C7" i="32"/>
  <c r="E7" i="32" s="1"/>
  <c r="BZ6" i="29"/>
  <c r="C6" i="32" s="1"/>
  <c r="I65" i="29"/>
  <c r="BZ65" i="29" s="1"/>
  <c r="E79" i="33"/>
  <c r="D79" i="33"/>
  <c r="CA27" i="29" l="1"/>
  <c r="E21" i="32"/>
  <c r="CA6" i="29"/>
  <c r="CA65" i="29"/>
  <c r="E6" i="32"/>
  <c r="C10" i="32"/>
  <c r="BZ12" i="29"/>
  <c r="CA12" i="29" s="1"/>
  <c r="D20" i="32" l="1"/>
  <c r="I10" i="32" l="1"/>
  <c r="D19" i="32" l="1"/>
  <c r="D21" i="32" s="1"/>
  <c r="G12" i="32" l="1"/>
  <c r="H12" i="32" s="1"/>
  <c r="F12" i="32"/>
  <c r="F13" i="32"/>
  <c r="G13" i="32"/>
  <c r="H13" i="32" s="1"/>
  <c r="F16" i="32"/>
  <c r="G16" i="32"/>
  <c r="H16" i="32" s="1"/>
  <c r="G17" i="32"/>
  <c r="H17" i="32" s="1"/>
  <c r="F17" i="32"/>
  <c r="F18" i="32"/>
  <c r="G18" i="32"/>
  <c r="H18" i="32" s="1"/>
  <c r="F14" i="32"/>
  <c r="G14" i="32"/>
  <c r="H14" i="32" s="1"/>
  <c r="G11" i="32" l="1"/>
  <c r="F11" i="32"/>
  <c r="H11" i="32" l="1"/>
  <c r="G6" i="32" l="1"/>
  <c r="F6" i="32"/>
  <c r="F15" i="32"/>
  <c r="G15" i="32"/>
  <c r="B19" i="32"/>
  <c r="F19" i="32" s="1"/>
  <c r="H6" i="32" l="1"/>
  <c r="H15" i="32"/>
  <c r="G19" i="32"/>
  <c r="H19" i="32" s="1"/>
  <c r="F9" i="32" l="1"/>
  <c r="G9" i="32"/>
  <c r="H9" i="32" s="1"/>
  <c r="F7" i="32" l="1"/>
  <c r="G7" i="32"/>
  <c r="B10" i="32"/>
  <c r="H7" i="32" l="1"/>
  <c r="H20" i="32" l="1"/>
  <c r="B21" i="32"/>
  <c r="F21" i="32" s="1"/>
  <c r="H10" i="32"/>
  <c r="G10" i="32"/>
  <c r="G21" i="32"/>
  <c r="H21" i="32"/>
  <c r="AD79" i="33"/>
  <c r="G79" i="33"/>
  <c r="G8" i="32"/>
  <c r="H8" i="32"/>
  <c r="AB5" i="33"/>
  <c r="AB39" i="33"/>
  <c r="AB79" i="33"/>
  <c r="P5" i="33"/>
  <c r="P39" i="33"/>
  <c r="P79" i="33"/>
  <c r="T79" i="33"/>
  <c r="T39" i="33"/>
  <c r="T5" i="33"/>
  <c r="J5" i="33"/>
  <c r="J39" i="33"/>
  <c r="J79" i="33"/>
  <c r="I79" i="33"/>
  <c r="AC79" i="33"/>
  <c r="G39" i="33"/>
  <c r="AD39" i="33"/>
  <c r="Z5" i="33"/>
  <c r="Z39" i="33"/>
  <c r="Z79" i="33"/>
  <c r="O79" i="33"/>
  <c r="O39" i="33"/>
  <c r="O5" i="33"/>
  <c r="X5" i="33"/>
  <c r="X39" i="33"/>
  <c r="X79" i="33"/>
  <c r="L5" i="33"/>
  <c r="L39" i="33"/>
  <c r="L79" i="33"/>
  <c r="Y5" i="33"/>
  <c r="Y39" i="33"/>
  <c r="Y79" i="33"/>
  <c r="K5" i="33"/>
  <c r="K39" i="33"/>
  <c r="K79" i="33"/>
  <c r="Q5" i="33"/>
  <c r="Q39" i="33"/>
  <c r="Q79" i="33"/>
  <c r="N79" i="33"/>
  <c r="N39" i="33"/>
  <c r="N5" i="33"/>
  <c r="M79" i="33"/>
  <c r="M39" i="33"/>
  <c r="M5" i="33"/>
  <c r="E8" i="32"/>
  <c r="F8" i="32"/>
  <c r="AA79" i="33"/>
  <c r="AA39" i="33"/>
  <c r="AA5" i="33"/>
  <c r="E10" i="32"/>
  <c r="AC39" i="33"/>
  <c r="D8" i="32"/>
  <c r="D10" i="32"/>
  <c r="F10" i="32"/>
  <c r="R5" i="33"/>
  <c r="R39" i="33"/>
  <c r="R79" i="33"/>
  <c r="W5" i="33"/>
  <c r="W39" i="33"/>
  <c r="W79" i="33"/>
  <c r="U79" i="33"/>
  <c r="U39" i="33"/>
  <c r="U5" i="33"/>
  <c r="S5" i="33"/>
  <c r="S39" i="33"/>
  <c r="S79" i="33"/>
  <c r="V79" i="33"/>
  <c r="V39" i="33"/>
  <c r="V5" i="33"/>
  <c r="I39" i="33"/>
  <c r="I5" i="33"/>
  <c r="AC5" i="33"/>
  <c r="AD5" i="33"/>
</calcChain>
</file>

<file path=xl/sharedStrings.xml><?xml version="1.0" encoding="utf-8"?>
<sst xmlns="http://schemas.openxmlformats.org/spreadsheetml/2006/main" count="114" uniqueCount="95">
  <si>
    <t>ร้อยละ</t>
  </si>
  <si>
    <t>รวม</t>
  </si>
  <si>
    <t>ฝ่ายวิชาการ</t>
  </si>
  <si>
    <t>ฝ่ายกิจการนักเรียน</t>
  </si>
  <si>
    <t>รวมทั้งสิ้น</t>
  </si>
  <si>
    <t>งบที่ได้รับอนุมัติ</t>
  </si>
  <si>
    <t>กลุ่มสาระฯ การงานพื้นฐานอาชีพ</t>
  </si>
  <si>
    <t>หมายเหตุ</t>
  </si>
  <si>
    <t>จำนวน</t>
  </si>
  <si>
    <t>รวมงบประมาณทั้งสิ้น</t>
  </si>
  <si>
    <t>ฝ่ายอำนวยการ</t>
  </si>
  <si>
    <t>กลุ่มสาระฯ คณิตศาสตร์</t>
  </si>
  <si>
    <t>กลุ่มสาระฯ ภาษาไทย</t>
  </si>
  <si>
    <t>กลุ่มสาระฯ สังคมศึกษา</t>
  </si>
  <si>
    <t>กลุ่มสาระฯ สุขศึกษาและพลศึกษา</t>
  </si>
  <si>
    <t>กลุ่มสาระฯ ศิลปะ</t>
  </si>
  <si>
    <t>ฝ่ายบริหารงานทั่วไป</t>
  </si>
  <si>
    <t>รายได้สถานศึกษา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</si>
  <si>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</si>
  <si>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</si>
  <si>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</si>
  <si>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กลุ่มสาระการเรียนรู้ภาษาต่างประเทศ</t>
  </si>
  <si>
    <t>กลุ่มสาระการเรียนรู้การงานอาชีพ</t>
  </si>
  <si>
    <t>กลุ่มสาระการเรียนรู้ศิลปะ</t>
  </si>
  <si>
    <t>กลุ่มสาระการเรียนรู้สังคมศึกษา ศาสนาและวัฒนธรรม</t>
  </si>
  <si>
    <t>กลุ่มสาระการเรียนรู้สุขศึกษาและพลศึกษา</t>
  </si>
  <si>
    <t>งบสำรองจ่าย</t>
  </si>
  <si>
    <t>กลุ่มสาระการเรียนรู้</t>
  </si>
  <si>
    <t>งบอุดหนุน</t>
  </si>
  <si>
    <t>โครงการ/งาน/กิจกรรม</t>
  </si>
  <si>
    <t>รวมฝ่าย</t>
  </si>
  <si>
    <t>กลุ่มสาระฯ วิทยาศาสตร์ ฯ</t>
  </si>
  <si>
    <t>คงเหลือ</t>
  </si>
  <si>
    <t>โครงการส่งเสริมและพัฒนาศักยภาพด้านภาษา</t>
  </si>
  <si>
    <t>แบบติดตาม การดำเนินโครงการ/งาน/กิจกรรม (จำแนกตามฝ่ายและกลุ่มสาระ)</t>
  </si>
  <si>
    <t>ฝ่าย/กลุ่มสาระ</t>
  </si>
  <si>
    <t>งบที่ขอใช้</t>
  </si>
  <si>
    <t>ภาษาต่างประเทศ</t>
  </si>
  <si>
    <t>รวมกลุ่มสาระ</t>
  </si>
  <si>
    <t>รวมขอใช้</t>
  </si>
  <si>
    <t>งบที่เสนอขอ</t>
  </si>
  <si>
    <t>เงินงบประมาณ</t>
  </si>
  <si>
    <t>กิจกรรมพัฒนาคุณภาพ</t>
  </si>
  <si>
    <t>กลุ่มงานส่งเสริมวิชาการ</t>
  </si>
  <si>
    <t xml:space="preserve">  งานนิเทศการศึกษา</t>
  </si>
  <si>
    <t xml:space="preserve">  งานบริหารหลักสูตร</t>
  </si>
  <si>
    <t xml:space="preserve">  งานจัดการเรียนการสอน</t>
  </si>
  <si>
    <t xml:space="preserve">  งานกลุ่มสาระการเรียนรู้</t>
  </si>
  <si>
    <t>กลุ่มงานทะเบียนและวัดผล</t>
  </si>
  <si>
    <t xml:space="preserve">  งานทะเบียนนักเรียน</t>
  </si>
  <si>
    <t xml:space="preserve">  งานวัดผล</t>
  </si>
  <si>
    <t xml:space="preserve">  งานรับนักเรียน</t>
  </si>
  <si>
    <t>กลุ่มงานกิจกรรมพัฒนาผู้เรียน</t>
  </si>
  <si>
    <t xml:space="preserve">  งานแนะแนว</t>
  </si>
  <si>
    <t xml:space="preserve">  งานกิจกรรมลูกเสือ ยุวกาชาด และเนตรนารี</t>
  </si>
  <si>
    <t xml:space="preserve">  งานกิจกรรมชุมนุมและรักษาดินแดน</t>
  </si>
  <si>
    <t xml:space="preserve">  งานกิจกรรมเพื่อสังคมและสาธารณประโยชน์</t>
  </si>
  <si>
    <t xml:space="preserve">   งานห้องสมุด</t>
  </si>
  <si>
    <t xml:space="preserve">   งานส่งเสริมและพัฒนาการศึกษา</t>
  </si>
  <si>
    <t xml:space="preserve">   งานกิจกรรมเสริมหลักสูตร</t>
  </si>
  <si>
    <t xml:space="preserve">   งานสื่อและแหล่งเรียนรู้</t>
  </si>
  <si>
    <t xml:space="preserve">   งานบริหารจัดการฝ่ายวิชาการ</t>
  </si>
  <si>
    <t>กลุ่มงานแผนงานและประกันคุณภาพ</t>
  </si>
  <si>
    <t xml:space="preserve">   งานประกันคุณภาพ</t>
  </si>
  <si>
    <t xml:space="preserve">   งานนโยบายและแผน</t>
  </si>
  <si>
    <t xml:space="preserve">   งานควบคุมภายใน</t>
  </si>
  <si>
    <t>จำแนกตามโครงสร้างการบริหารโรงเรียน</t>
  </si>
  <si>
    <t>งบประมาณอื่น</t>
  </si>
  <si>
    <t>จำแนกตามกลยุทธ์</t>
  </si>
  <si>
    <t>งบประมาณที่อนุมัติ</t>
  </si>
  <si>
    <t>โครงการบริหารจัดการในเหตุการณ์ปัจจุบัน</t>
  </si>
  <si>
    <t>โครงการพัฒนาระบบ ICT เพื่อการเรียนรู้</t>
  </si>
  <si>
    <t>โครงการสร้างหลังคาคลุมลานอเนอกประสงค์</t>
  </si>
  <si>
    <t>โครงการส่งเสริมความั่นคงทางอาหาร</t>
  </si>
  <si>
    <t xml:space="preserve">โครงการส่งเสริมและพัฒนาการเรียนรู้วิทยาศาสตร์และเทคโนโลยี </t>
  </si>
  <si>
    <t xml:space="preserve">โครงการงานสวนพฤกษศาสตร์  </t>
  </si>
  <si>
    <t xml:space="preserve">โครงการส่งเสริมและพัฒนานักเรียนด้านเทคโนโลยี </t>
  </si>
  <si>
    <t>โครงการค่ายดาราศาสตร์และสิ่งแวดล้อม</t>
  </si>
  <si>
    <t xml:space="preserve">โครงการวิทยาศาสตร์พลังสิบ (Power of 10 Science  project) </t>
  </si>
  <si>
    <t>โครงการส่งเสริมความเป็นเลิศด้านกีฬา</t>
  </si>
  <si>
    <t>โครงการส่งเสริมและพัฒนาการเรียนรู้สุขศึกษา พลศึกษา</t>
  </si>
  <si>
    <t>โครงการพัฒนาการเรียนรู้ภาษาต่างประเทศ</t>
  </si>
  <si>
    <t>การใช้งบครั้งที่</t>
  </si>
  <si>
    <t xml:space="preserve">  </t>
  </si>
  <si>
    <t>Iรวมขอใช่</t>
  </si>
  <si>
    <t>โครงการส่งเสริมและพัฒนาการเรียนรู้ภาษาไทย</t>
  </si>
  <si>
    <t xml:space="preserve">.ใช้งบประมาณครั้งที่ </t>
  </si>
  <si>
    <t>ประจำปีงบประมาณ พ.ศ.2567</t>
  </si>
  <si>
    <t>ตามโครงสร้าง</t>
  </si>
  <si>
    <t>ตามกลยุทธ์</t>
  </si>
  <si>
    <t>แบบติดการใช้งบประมาณ ประจำปีงบประมาณ 2567 ตามโครงการ/งาน/กิจกรรม</t>
  </si>
  <si>
    <t>การติดตามการใช้งบประมาณ ประจำปีงบประมาณ 2567 ตามโครงการ/งาน/กิจกรรม</t>
  </si>
  <si>
    <t>นานาชาติ (PISA</t>
  </si>
  <si>
    <t>โครงการโรงเรียนอีโคสคูล (Eco School) (ตามนโยบาย)</t>
  </si>
  <si>
    <r>
      <t>ครงการสงเสริมสมรรถนความฉลาดรูของผูเรียนตามแนวทางการประเมินระดับนานาชาติ (PISA)</t>
    </r>
    <r>
      <rPr>
        <sz val="14"/>
        <color rgb="FF000000"/>
        <rFont val="TH SarabunPSK"/>
        <family val="2"/>
      </rPr>
      <t xml:space="preserve"> (เพิ่มตามนโยบาย)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</si>
</sst>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rgb="FF00B0F0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rgb="FF000000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color rgb="FF000000"/>
      <name val="TH SarabunPSK"/>
      <family val="2"/>
    </font>
    <font>
      <b/>
      <sz val="14"/>
      <color rgb="FFFF0000"/>
      <name val="TH SarabunPSK"/>
      <family val="2"/>
    </font>
    <font>
      <b/>
      <sz val="12"/>
      <color rgb="FFFF0000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C5E0B3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2" fillId="9" borderId="11" xfId="0" applyFont="1" applyFill="1" applyBorder="1"/>
    <xf numFmtId="0" fontId="2" fillId="9" borderId="2" xfId="0" applyFont="1" applyFill="1" applyBorder="1"/>
    <xf numFmtId="0" fontId="3" fillId="9" borderId="2" xfId="0" applyFont="1" applyFill="1" applyBorder="1"/>
    <xf numFmtId="0" fontId="2" fillId="7" borderId="2" xfId="0" applyFont="1" applyFill="1" applyBorder="1" applyAlignment="1">
      <alignment horizontal="center" vertical="center" wrapText="1"/>
    </xf>
    <xf numFmtId="188" fontId="3" fillId="0" borderId="2" xfId="1" applyNumberFormat="1" applyFont="1" applyBorder="1"/>
    <xf numFmtId="188" fontId="3" fillId="10" borderId="2" xfId="1" applyNumberFormat="1" applyFont="1" applyFill="1" applyBorder="1"/>
    <xf numFmtId="187" fontId="3" fillId="0" borderId="2" xfId="1" applyFont="1" applyFill="1" applyBorder="1"/>
    <xf numFmtId="188" fontId="3" fillId="5" borderId="2" xfId="1" applyNumberFormat="1" applyFont="1" applyFill="1" applyBorder="1"/>
    <xf numFmtId="187" fontId="3" fillId="4" borderId="2" xfId="1" applyFont="1" applyFill="1" applyBorder="1"/>
    <xf numFmtId="0" fontId="3" fillId="7" borderId="2" xfId="0" applyFont="1" applyFill="1" applyBorder="1"/>
    <xf numFmtId="188" fontId="3" fillId="7" borderId="2" xfId="1" applyNumberFormat="1" applyFont="1" applyFill="1" applyBorder="1"/>
    <xf numFmtId="187" fontId="3" fillId="7" borderId="2" xfId="1" applyFont="1" applyFill="1" applyBorder="1"/>
    <xf numFmtId="188" fontId="3" fillId="0" borderId="2" xfId="1" applyNumberFormat="1" applyFont="1" applyFill="1" applyBorder="1"/>
    <xf numFmtId="188" fontId="3" fillId="8" borderId="2" xfId="1" applyNumberFormat="1" applyFont="1" applyFill="1" applyBorder="1"/>
    <xf numFmtId="187" fontId="3" fillId="8" borderId="2" xfId="1" applyFont="1" applyFill="1" applyBorder="1"/>
    <xf numFmtId="188" fontId="3" fillId="3" borderId="2" xfId="1" applyNumberFormat="1" applyFont="1" applyFill="1" applyBorder="1"/>
    <xf numFmtId="187" fontId="3" fillId="10" borderId="2" xfId="1" applyFont="1" applyFill="1" applyBorder="1"/>
    <xf numFmtId="187" fontId="3" fillId="3" borderId="2" xfId="1" applyFont="1" applyFill="1" applyBorder="1"/>
    <xf numFmtId="187" fontId="3" fillId="0" borderId="0" xfId="0" applyNumberFormat="1" applyFont="1"/>
    <xf numFmtId="0" fontId="4" fillId="9" borderId="2" xfId="0" applyFont="1" applyFill="1" applyBorder="1"/>
    <xf numFmtId="188" fontId="3" fillId="18" borderId="2" xfId="1" applyNumberFormat="1" applyFont="1" applyFill="1" applyBorder="1"/>
    <xf numFmtId="188" fontId="3" fillId="19" borderId="2" xfId="1" applyNumberFormat="1" applyFont="1" applyFill="1" applyBorder="1"/>
    <xf numFmtId="0" fontId="3" fillId="0" borderId="0" xfId="0" applyFont="1" applyAlignment="1">
      <alignment horizontal="center"/>
    </xf>
    <xf numFmtId="0" fontId="6" fillId="0" borderId="0" xfId="0" applyFont="1"/>
    <xf numFmtId="0" fontId="6" fillId="17" borderId="0" xfId="0" applyFont="1" applyFill="1"/>
    <xf numFmtId="0" fontId="3" fillId="2" borderId="10" xfId="0" applyFont="1" applyFill="1" applyBorder="1" applyAlignment="1">
      <alignment horizontal="center"/>
    </xf>
    <xf numFmtId="188" fontId="2" fillId="7" borderId="15" xfId="1" applyNumberFormat="1" applyFont="1" applyFill="1" applyBorder="1" applyAlignment="1">
      <alignment horizontal="center"/>
    </xf>
    <xf numFmtId="0" fontId="2" fillId="13" borderId="15" xfId="0" quotePrefix="1" applyFont="1" applyFill="1" applyBorder="1" applyAlignment="1">
      <alignment horizontal="center" vertical="top" shrinkToFit="1"/>
    </xf>
    <xf numFmtId="0" fontId="2" fillId="2" borderId="5" xfId="0" applyFont="1" applyFill="1" applyBorder="1" applyAlignment="1">
      <alignment horizontal="left" vertical="center"/>
    </xf>
    <xf numFmtId="188" fontId="2" fillId="2" borderId="9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3" fillId="2" borderId="5" xfId="0" applyFont="1" applyFill="1" applyBorder="1" applyAlignment="1">
      <alignment horizontal="center"/>
    </xf>
    <xf numFmtId="188" fontId="2" fillId="7" borderId="16" xfId="1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 vertical="top" shrinkToFit="1"/>
    </xf>
    <xf numFmtId="0" fontId="2" fillId="2" borderId="9" xfId="0" applyFont="1" applyFill="1" applyBorder="1" applyAlignment="1">
      <alignment horizontal="center" vertical="top" shrinkToFit="1"/>
    </xf>
    <xf numFmtId="0" fontId="2" fillId="2" borderId="5" xfId="0" quotePrefix="1" applyFont="1" applyFill="1" applyBorder="1" applyAlignment="1">
      <alignment horizontal="center" vertical="top" shrinkToFit="1"/>
    </xf>
    <xf numFmtId="0" fontId="2" fillId="13" borderId="6" xfId="0" quotePrefix="1" applyFont="1" applyFill="1" applyBorder="1" applyAlignment="1">
      <alignment horizontal="center" vertical="top" shrinkToFit="1"/>
    </xf>
    <xf numFmtId="188" fontId="2" fillId="12" borderId="2" xfId="1" applyNumberFormat="1" applyFont="1" applyFill="1" applyBorder="1" applyAlignment="1">
      <alignment horizontal="right" vertical="center"/>
    </xf>
    <xf numFmtId="188" fontId="2" fillId="12" borderId="2" xfId="1" applyNumberFormat="1" applyFont="1" applyFill="1" applyBorder="1" applyAlignment="1">
      <alignment horizontal="center" vertical="center"/>
    </xf>
    <xf numFmtId="188" fontId="3" fillId="6" borderId="2" xfId="1" applyNumberFormat="1" applyFont="1" applyFill="1" applyBorder="1" applyAlignment="1">
      <alignment horizontal="center"/>
    </xf>
    <xf numFmtId="188" fontId="2" fillId="6" borderId="2" xfId="1" applyNumberFormat="1" applyFont="1" applyFill="1" applyBorder="1"/>
    <xf numFmtId="188" fontId="2" fillId="6" borderId="2" xfId="1" applyNumberFormat="1" applyFont="1" applyFill="1" applyBorder="1" applyAlignment="1">
      <alignment horizontal="right"/>
    </xf>
    <xf numFmtId="188" fontId="2" fillId="6" borderId="2" xfId="1" applyNumberFormat="1" applyFont="1" applyFill="1" applyBorder="1" applyAlignment="1">
      <alignment horizontal="right" vertical="top"/>
    </xf>
    <xf numFmtId="188" fontId="2" fillId="6" borderId="2" xfId="1" applyNumberFormat="1" applyFont="1" applyFill="1" applyBorder="1" applyAlignment="1">
      <alignment horizontal="right" vertical="top" shrinkToFit="1"/>
    </xf>
    <xf numFmtId="188" fontId="2" fillId="6" borderId="2" xfId="1" quotePrefix="1" applyNumberFormat="1" applyFont="1" applyFill="1" applyBorder="1" applyAlignment="1">
      <alignment horizontal="right" vertical="top" shrinkToFit="1"/>
    </xf>
    <xf numFmtId="188" fontId="2" fillId="13" borderId="2" xfId="1" quotePrefix="1" applyNumberFormat="1" applyFont="1" applyFill="1" applyBorder="1" applyAlignment="1">
      <alignment horizontal="right" vertical="top" shrinkToFit="1"/>
    </xf>
    <xf numFmtId="188" fontId="2" fillId="6" borderId="2" xfId="1" applyNumberFormat="1" applyFont="1" applyFill="1" applyBorder="1" applyAlignment="1">
      <alignment horizontal="right" vertical="center"/>
    </xf>
    <xf numFmtId="188" fontId="2" fillId="6" borderId="2" xfId="1" applyNumberFormat="1" applyFont="1" applyFill="1" applyBorder="1" applyAlignment="1">
      <alignment horizontal="center" vertical="center"/>
    </xf>
    <xf numFmtId="188" fontId="6" fillId="6" borderId="2" xfId="1" applyNumberFormat="1" applyFont="1" applyFill="1" applyBorder="1"/>
    <xf numFmtId="0" fontId="3" fillId="8" borderId="2" xfId="0" applyFont="1" applyFill="1" applyBorder="1" applyAlignment="1">
      <alignment horizontal="center"/>
    </xf>
    <xf numFmtId="0" fontId="2" fillId="8" borderId="2" xfId="0" applyFont="1" applyFill="1" applyBorder="1"/>
    <xf numFmtId="188" fontId="2" fillId="8" borderId="2" xfId="0" applyNumberFormat="1" applyFont="1" applyFill="1" applyBorder="1" applyAlignment="1">
      <alignment horizontal="right" vertical="top"/>
    </xf>
    <xf numFmtId="188" fontId="2" fillId="13" borderId="2" xfId="0" applyNumberFormat="1" applyFont="1" applyFill="1" applyBorder="1" applyAlignment="1">
      <alignment horizontal="right" vertical="top"/>
    </xf>
    <xf numFmtId="0" fontId="6" fillId="8" borderId="2" xfId="0" applyFont="1" applyFill="1" applyBorder="1"/>
    <xf numFmtId="0" fontId="3" fillId="0" borderId="17" xfId="0" applyFont="1" applyBorder="1" applyAlignment="1">
      <alignment horizontal="center" wrapText="1"/>
    </xf>
    <xf numFmtId="0" fontId="2" fillId="14" borderId="18" xfId="0" applyFont="1" applyFill="1" applyBorder="1" applyAlignment="1">
      <alignment vertical="center" wrapText="1"/>
    </xf>
    <xf numFmtId="188" fontId="2" fillId="7" borderId="2" xfId="0" applyNumberFormat="1" applyFont="1" applyFill="1" applyBorder="1" applyAlignment="1">
      <alignment horizontal="right" vertical="top"/>
    </xf>
    <xf numFmtId="188" fontId="3" fillId="7" borderId="2" xfId="1" applyNumberFormat="1" applyFont="1" applyFill="1" applyBorder="1" applyAlignment="1">
      <alignment horizontal="right" vertical="center" wrapText="1"/>
    </xf>
    <xf numFmtId="188" fontId="3" fillId="13" borderId="2" xfId="1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188" fontId="2" fillId="15" borderId="2" xfId="0" applyNumberFormat="1" applyFont="1" applyFill="1" applyBorder="1" applyAlignment="1">
      <alignment horizontal="right" vertical="top"/>
    </xf>
    <xf numFmtId="188" fontId="3" fillId="0" borderId="2" xfId="1" applyNumberFormat="1" applyFont="1" applyBorder="1" applyAlignment="1">
      <alignment horizontal="right" vertical="center" wrapText="1"/>
    </xf>
    <xf numFmtId="188" fontId="3" fillId="15" borderId="2" xfId="0" applyNumberFormat="1" applyFont="1" applyFill="1" applyBorder="1" applyAlignment="1">
      <alignment horizontal="right" vertical="center"/>
    </xf>
    <xf numFmtId="188" fontId="3" fillId="13" borderId="2" xfId="0" applyNumberFormat="1" applyFont="1" applyFill="1" applyBorder="1" applyAlignment="1">
      <alignment horizontal="right" vertical="center"/>
    </xf>
    <xf numFmtId="188" fontId="3" fillId="0" borderId="2" xfId="1" applyNumberFormat="1" applyFont="1" applyBorder="1" applyAlignment="1">
      <alignment horizontal="center" vertical="center" shrinkToFit="1"/>
    </xf>
    <xf numFmtId="188" fontId="7" fillId="0" borderId="2" xfId="1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188" fontId="8" fillId="7" borderId="2" xfId="1" applyNumberFormat="1" applyFont="1" applyFill="1" applyBorder="1" applyAlignment="1">
      <alignment horizontal="right" vertical="center" wrapText="1"/>
    </xf>
    <xf numFmtId="188" fontId="8" fillId="0" borderId="2" xfId="1" applyNumberFormat="1" applyFont="1" applyBorder="1" applyAlignment="1">
      <alignment horizontal="right" vertical="center" wrapText="1"/>
    </xf>
    <xf numFmtId="188" fontId="8" fillId="15" borderId="2" xfId="0" applyNumberFormat="1" applyFont="1" applyFill="1" applyBorder="1" applyAlignment="1">
      <alignment horizontal="right" vertical="center"/>
    </xf>
    <xf numFmtId="188" fontId="8" fillId="13" borderId="2" xfId="0" applyNumberFormat="1" applyFont="1" applyFill="1" applyBorder="1" applyAlignment="1">
      <alignment horizontal="right" vertical="center"/>
    </xf>
    <xf numFmtId="188" fontId="8" fillId="0" borderId="2" xfId="1" applyNumberFormat="1" applyFont="1" applyFill="1" applyBorder="1" applyAlignment="1">
      <alignment horizontal="right" vertical="center" wrapText="1"/>
    </xf>
    <xf numFmtId="188" fontId="8" fillId="13" borderId="2" xfId="1" applyNumberFormat="1" applyFont="1" applyFill="1" applyBorder="1" applyAlignment="1">
      <alignment horizontal="right" vertical="center" wrapText="1"/>
    </xf>
    <xf numFmtId="188" fontId="3" fillId="0" borderId="2" xfId="1" applyNumberFormat="1" applyFont="1" applyFill="1" applyBorder="1" applyAlignment="1">
      <alignment horizontal="right" vertical="center" wrapText="1"/>
    </xf>
    <xf numFmtId="188" fontId="7" fillId="0" borderId="2" xfId="1" applyNumberFormat="1" applyFont="1" applyFill="1" applyBorder="1" applyAlignment="1">
      <alignment horizontal="right" vertical="center" wrapText="1"/>
    </xf>
    <xf numFmtId="3" fontId="7" fillId="0" borderId="2" xfId="0" applyNumberFormat="1" applyFont="1" applyBorder="1"/>
    <xf numFmtId="188" fontId="2" fillId="0" borderId="2" xfId="0" applyNumberFormat="1" applyFont="1" applyBorder="1" applyAlignment="1">
      <alignment horizontal="right" vertical="top"/>
    </xf>
    <xf numFmtId="188" fontId="9" fillId="0" borderId="2" xfId="1" applyNumberFormat="1" applyFont="1" applyFill="1" applyBorder="1" applyAlignment="1">
      <alignment horizontal="right" vertical="center" wrapText="1"/>
    </xf>
    <xf numFmtId="188" fontId="2" fillId="0" borderId="2" xfId="1" applyNumberFormat="1" applyFont="1" applyFill="1" applyBorder="1" applyAlignment="1">
      <alignment horizontal="right" vertical="center" wrapText="1"/>
    </xf>
    <xf numFmtId="188" fontId="3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188" fontId="10" fillId="0" borderId="2" xfId="1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88" fontId="2" fillId="15" borderId="2" xfId="1" applyNumberFormat="1" applyFont="1" applyFill="1" applyBorder="1" applyAlignment="1">
      <alignment horizontal="right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188" fontId="2" fillId="8" borderId="2" xfId="1" applyNumberFormat="1" applyFont="1" applyFill="1" applyBorder="1" applyAlignment="1">
      <alignment horizontal="right" vertical="center" wrapText="1"/>
    </xf>
    <xf numFmtId="188" fontId="3" fillId="8" borderId="2" xfId="0" applyNumberFormat="1" applyFont="1" applyFill="1" applyBorder="1" applyAlignment="1">
      <alignment horizontal="right" vertical="center"/>
    </xf>
    <xf numFmtId="0" fontId="12" fillId="8" borderId="2" xfId="0" applyFont="1" applyFill="1" applyBorder="1" applyAlignment="1">
      <alignment vertical="center" wrapText="1"/>
    </xf>
    <xf numFmtId="188" fontId="3" fillId="0" borderId="2" xfId="1" applyNumberFormat="1" applyFont="1" applyBorder="1" applyAlignment="1">
      <alignment horizontal="right" vertical="center"/>
    </xf>
    <xf numFmtId="188" fontId="2" fillId="15" borderId="2" xfId="1" applyNumberFormat="1" applyFont="1" applyFill="1" applyBorder="1" applyAlignment="1">
      <alignment horizontal="right" vertical="center"/>
    </xf>
    <xf numFmtId="0" fontId="3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188" fontId="2" fillId="8" borderId="2" xfId="0" applyNumberFormat="1" applyFont="1" applyFill="1" applyBorder="1" applyAlignment="1">
      <alignment vertical="center"/>
    </xf>
    <xf numFmtId="188" fontId="2" fillId="13" borderId="2" xfId="0" applyNumberFormat="1" applyFont="1" applyFill="1" applyBorder="1" applyAlignment="1">
      <alignment vertical="center"/>
    </xf>
    <xf numFmtId="188" fontId="7" fillId="0" borderId="4" xfId="1" applyNumberFormat="1" applyFont="1" applyFill="1" applyBorder="1" applyAlignment="1">
      <alignment horizontal="right" vertical="center"/>
    </xf>
    <xf numFmtId="3" fontId="2" fillId="15" borderId="2" xfId="0" applyNumberFormat="1" applyFont="1" applyFill="1" applyBorder="1" applyAlignment="1">
      <alignment horizontal="right" vertical="center" wrapText="1"/>
    </xf>
    <xf numFmtId="3" fontId="2" fillId="4" borderId="2" xfId="0" applyNumberFormat="1" applyFont="1" applyFill="1" applyBorder="1" applyAlignment="1">
      <alignment horizontal="right" vertical="center" wrapText="1"/>
    </xf>
    <xf numFmtId="188" fontId="3" fillId="4" borderId="2" xfId="1" applyNumberFormat="1" applyFont="1" applyFill="1" applyBorder="1" applyAlignment="1">
      <alignment horizontal="center" vertical="center" shrinkToFit="1"/>
    </xf>
    <xf numFmtId="0" fontId="2" fillId="11" borderId="13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188" fontId="5" fillId="11" borderId="14" xfId="1" applyNumberFormat="1" applyFont="1" applyFill="1" applyBorder="1" applyAlignment="1">
      <alignment vertical="center"/>
    </xf>
    <xf numFmtId="188" fontId="2" fillId="11" borderId="14" xfId="1" applyNumberFormat="1" applyFont="1" applyFill="1" applyBorder="1" applyAlignment="1">
      <alignment vertical="center"/>
    </xf>
    <xf numFmtId="0" fontId="6" fillId="11" borderId="0" xfId="0" applyFont="1" applyFill="1"/>
    <xf numFmtId="0" fontId="6" fillId="11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88" fontId="2" fillId="0" borderId="0" xfId="1" applyNumberFormat="1" applyFont="1" applyFill="1" applyBorder="1"/>
    <xf numFmtId="188" fontId="2" fillId="0" borderId="0" xfId="1" applyNumberFormat="1" applyFont="1" applyFill="1" applyBorder="1" applyAlignment="1">
      <alignment horizontal="right" vertical="top"/>
    </xf>
    <xf numFmtId="188" fontId="3" fillId="0" borderId="0" xfId="0" applyNumberFormat="1" applyFont="1" applyAlignment="1">
      <alignment horizontal="right" vertical="top"/>
    </xf>
    <xf numFmtId="188" fontId="2" fillId="0" borderId="0" xfId="1" applyNumberFormat="1" applyFont="1" applyFill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 vertical="top"/>
    </xf>
    <xf numFmtId="0" fontId="2" fillId="0" borderId="0" xfId="0" applyFont="1"/>
    <xf numFmtId="0" fontId="3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188" fontId="3" fillId="0" borderId="0" xfId="1" applyNumberFormat="1" applyFont="1" applyAlignment="1">
      <alignment horizontal="right" vertical="top"/>
    </xf>
    <xf numFmtId="188" fontId="3" fillId="0" borderId="0" xfId="1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top"/>
    </xf>
    <xf numFmtId="4" fontId="11" fillId="0" borderId="0" xfId="0" applyNumberFormat="1" applyFont="1" applyAlignment="1">
      <alignment horizontal="right" vertical="top"/>
    </xf>
    <xf numFmtId="188" fontId="11" fillId="0" borderId="0" xfId="0" applyNumberFormat="1" applyFont="1" applyAlignment="1">
      <alignment horizontal="right" vertical="top"/>
    </xf>
    <xf numFmtId="0" fontId="2" fillId="7" borderId="0" xfId="0" applyFont="1" applyFill="1"/>
    <xf numFmtId="0" fontId="3" fillId="0" borderId="0" xfId="0" applyFont="1" applyAlignment="1">
      <alignment horizontal="right" vertical="center"/>
    </xf>
    <xf numFmtId="0" fontId="2" fillId="11" borderId="0" xfId="0" applyFont="1" applyFill="1"/>
    <xf numFmtId="0" fontId="2" fillId="6" borderId="0" xfId="0" applyFont="1" applyFill="1"/>
    <xf numFmtId="0" fontId="2" fillId="13" borderId="9" xfId="0" quotePrefix="1" applyFont="1" applyFill="1" applyBorder="1" applyAlignment="1">
      <alignment horizontal="center" vertical="top" shrinkToFit="1"/>
    </xf>
    <xf numFmtId="0" fontId="2" fillId="13" borderId="11" xfId="0" quotePrefix="1" applyFont="1" applyFill="1" applyBorder="1" applyAlignment="1">
      <alignment horizontal="center" vertical="top" shrinkToFit="1"/>
    </xf>
    <xf numFmtId="188" fontId="2" fillId="6" borderId="2" xfId="1" applyNumberFormat="1" applyFont="1" applyFill="1" applyBorder="1" applyAlignment="1">
      <alignment horizontal="center"/>
    </xf>
    <xf numFmtId="188" fontId="13" fillId="13" borderId="2" xfId="1" quotePrefix="1" applyNumberFormat="1" applyFont="1" applyFill="1" applyBorder="1" applyAlignment="1">
      <alignment horizontal="right" vertical="top" shrinkToFit="1"/>
    </xf>
    <xf numFmtId="188" fontId="2" fillId="11" borderId="2" xfId="1" applyNumberFormat="1" applyFont="1" applyFill="1" applyBorder="1"/>
    <xf numFmtId="0" fontId="12" fillId="0" borderId="0" xfId="0" applyFont="1"/>
    <xf numFmtId="188" fontId="12" fillId="6" borderId="2" xfId="1" applyNumberFormat="1" applyFont="1" applyFill="1" applyBorder="1"/>
    <xf numFmtId="0" fontId="2" fillId="8" borderId="2" xfId="0" applyFont="1" applyFill="1" applyBorder="1" applyAlignment="1">
      <alignment horizontal="center"/>
    </xf>
    <xf numFmtId="188" fontId="13" fillId="13" borderId="2" xfId="0" applyNumberFormat="1" applyFont="1" applyFill="1" applyBorder="1" applyAlignment="1">
      <alignment horizontal="right" vertical="top"/>
    </xf>
    <xf numFmtId="0" fontId="12" fillId="8" borderId="2" xfId="0" applyFont="1" applyFill="1" applyBorder="1"/>
    <xf numFmtId="0" fontId="14" fillId="0" borderId="0" xfId="0" applyFont="1"/>
    <xf numFmtId="188" fontId="2" fillId="15" borderId="2" xfId="0" applyNumberFormat="1" applyFont="1" applyFill="1" applyBorder="1" applyAlignment="1">
      <alignment horizontal="right" vertical="center"/>
    </xf>
    <xf numFmtId="188" fontId="15" fillId="13" borderId="2" xfId="0" applyNumberFormat="1" applyFont="1" applyFill="1" applyBorder="1" applyAlignment="1">
      <alignment horizontal="right" vertical="center"/>
    </xf>
    <xf numFmtId="188" fontId="16" fillId="15" borderId="2" xfId="0" applyNumberFormat="1" applyFont="1" applyFill="1" applyBorder="1" applyAlignment="1">
      <alignment horizontal="right" vertical="center"/>
    </xf>
    <xf numFmtId="188" fontId="17" fillId="13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188" fontId="16" fillId="15" borderId="2" xfId="0" applyNumberFormat="1" applyFont="1" applyFill="1" applyBorder="1" applyAlignment="1">
      <alignment horizontal="right" vertical="center" wrapText="1"/>
    </xf>
    <xf numFmtId="188" fontId="17" fillId="13" borderId="2" xfId="0" applyNumberFormat="1" applyFont="1" applyFill="1" applyBorder="1" applyAlignment="1">
      <alignment horizontal="right" vertical="center" wrapText="1"/>
    </xf>
    <xf numFmtId="188" fontId="2" fillId="11" borderId="2" xfId="1" applyNumberFormat="1" applyFont="1" applyFill="1" applyBorder="1" applyAlignment="1">
      <alignment wrapText="1"/>
    </xf>
    <xf numFmtId="188" fontId="2" fillId="6" borderId="2" xfId="1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188" fontId="13" fillId="13" borderId="2" xfId="0" applyNumberFormat="1" applyFont="1" applyFill="1" applyBorder="1" applyAlignment="1">
      <alignment horizontal="right" vertical="center"/>
    </xf>
    <xf numFmtId="188" fontId="16" fillId="15" borderId="2" xfId="1" applyNumberFormat="1" applyFont="1" applyFill="1" applyBorder="1" applyAlignment="1">
      <alignment horizontal="right" vertical="center" wrapText="1"/>
    </xf>
    <xf numFmtId="0" fontId="14" fillId="0" borderId="2" xfId="0" applyFont="1" applyBorder="1"/>
    <xf numFmtId="188" fontId="13" fillId="13" borderId="2" xfId="1" applyNumberFormat="1" applyFont="1" applyFill="1" applyBorder="1" applyAlignment="1">
      <alignment horizontal="right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vertical="center" wrapText="1"/>
    </xf>
    <xf numFmtId="188" fontId="9" fillId="11" borderId="2" xfId="1" applyNumberFormat="1" applyFont="1" applyFill="1" applyBorder="1" applyAlignment="1">
      <alignment horizontal="right" vertical="center" wrapText="1"/>
    </xf>
    <xf numFmtId="188" fontId="3" fillId="11" borderId="2" xfId="1" applyNumberFormat="1" applyFont="1" applyFill="1" applyBorder="1" applyAlignment="1">
      <alignment horizontal="right" vertical="center" wrapText="1"/>
    </xf>
    <xf numFmtId="188" fontId="2" fillId="11" borderId="2" xfId="0" applyNumberFormat="1" applyFont="1" applyFill="1" applyBorder="1" applyAlignment="1">
      <alignment horizontal="right" vertical="center"/>
    </xf>
    <xf numFmtId="188" fontId="19" fillId="11" borderId="2" xfId="0" applyNumberFormat="1" applyFont="1" applyFill="1" applyBorder="1" applyAlignment="1">
      <alignment horizontal="right" vertical="center"/>
    </xf>
    <xf numFmtId="0" fontId="6" fillId="11" borderId="2" xfId="0" applyFont="1" applyFill="1" applyBorder="1" applyAlignment="1">
      <alignment vertical="center" wrapText="1"/>
    </xf>
    <xf numFmtId="188" fontId="20" fillId="11" borderId="2" xfId="0" applyNumberFormat="1" applyFont="1" applyFill="1" applyBorder="1" applyAlignment="1">
      <alignment horizontal="right" vertical="center"/>
    </xf>
    <xf numFmtId="188" fontId="9" fillId="15" borderId="2" xfId="1" applyNumberFormat="1" applyFont="1" applyFill="1" applyBorder="1" applyAlignment="1">
      <alignment horizontal="right" vertical="center" wrapText="1"/>
    </xf>
    <xf numFmtId="188" fontId="20" fillId="13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88" fontId="2" fillId="15" borderId="2" xfId="1" applyNumberFormat="1" applyFont="1" applyFill="1" applyBorder="1" applyAlignment="1">
      <alignment vertical="top" wrapText="1"/>
    </xf>
    <xf numFmtId="188" fontId="3" fillId="0" borderId="2" xfId="1" applyNumberFormat="1" applyFont="1" applyBorder="1" applyAlignment="1">
      <alignment vertical="top" wrapText="1"/>
    </xf>
    <xf numFmtId="188" fontId="2" fillId="15" borderId="2" xfId="0" applyNumberFormat="1" applyFont="1" applyFill="1" applyBorder="1" applyAlignment="1">
      <alignment vertical="top"/>
    </xf>
    <xf numFmtId="188" fontId="15" fillId="13" borderId="2" xfId="0" applyNumberFormat="1" applyFont="1" applyFill="1" applyBorder="1" applyAlignment="1">
      <alignment vertical="top"/>
    </xf>
    <xf numFmtId="0" fontId="6" fillId="0" borderId="2" xfId="0" applyFont="1" applyBorder="1" applyAlignment="1">
      <alignment vertical="top" wrapText="1"/>
    </xf>
    <xf numFmtId="188" fontId="7" fillId="0" borderId="2" xfId="1" applyNumberFormat="1" applyFont="1" applyBorder="1" applyAlignment="1">
      <alignment horizontal="right" vertical="center"/>
    </xf>
    <xf numFmtId="188" fontId="2" fillId="8" borderId="2" xfId="0" applyNumberFormat="1" applyFont="1" applyFill="1" applyBorder="1" applyAlignment="1">
      <alignment horizontal="right" vertical="center"/>
    </xf>
    <xf numFmtId="188" fontId="3" fillId="0" borderId="4" xfId="1" applyNumberFormat="1" applyFont="1" applyFill="1" applyBorder="1" applyAlignment="1">
      <alignment horizontal="right" vertical="center"/>
    </xf>
    <xf numFmtId="0" fontId="6" fillId="8" borderId="2" xfId="0" applyFont="1" applyFill="1" applyBorder="1" applyAlignment="1">
      <alignment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vertical="center" wrapText="1"/>
    </xf>
    <xf numFmtId="188" fontId="2" fillId="17" borderId="2" xfId="1" applyNumberFormat="1" applyFont="1" applyFill="1" applyBorder="1" applyAlignment="1">
      <alignment horizontal="right" vertical="center" wrapText="1"/>
    </xf>
    <xf numFmtId="188" fontId="2" fillId="17" borderId="2" xfId="0" applyNumberFormat="1" applyFont="1" applyFill="1" applyBorder="1" applyAlignment="1">
      <alignment horizontal="right" vertical="center"/>
    </xf>
    <xf numFmtId="188" fontId="15" fillId="17" borderId="2" xfId="0" applyNumberFormat="1" applyFont="1" applyFill="1" applyBorder="1" applyAlignment="1">
      <alignment horizontal="right" vertical="center"/>
    </xf>
    <xf numFmtId="0" fontId="12" fillId="17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188" fontId="2" fillId="16" borderId="2" xfId="1" applyNumberFormat="1" applyFont="1" applyFill="1" applyBorder="1" applyAlignment="1">
      <alignment horizontal="right" vertical="center" wrapText="1"/>
    </xf>
    <xf numFmtId="188" fontId="11" fillId="17" borderId="2" xfId="1" applyNumberFormat="1" applyFont="1" applyFill="1" applyBorder="1" applyAlignment="1">
      <alignment horizontal="right" vertical="center" wrapText="1"/>
    </xf>
    <xf numFmtId="0" fontId="12" fillId="17" borderId="2" xfId="0" applyFont="1" applyFill="1" applyBorder="1" applyAlignment="1">
      <alignment vertical="center"/>
    </xf>
    <xf numFmtId="188" fontId="2" fillId="15" borderId="2" xfId="1" applyNumberFormat="1" applyFont="1" applyFill="1" applyBorder="1" applyAlignment="1">
      <alignment horizontal="center" vertical="center" wrapText="1"/>
    </xf>
    <xf numFmtId="188" fontId="2" fillId="16" borderId="2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wrapText="1"/>
    </xf>
    <xf numFmtId="0" fontId="2" fillId="17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188" fontId="16" fillId="15" borderId="2" xfId="1" applyNumberFormat="1" applyFont="1" applyFill="1" applyBorder="1" applyAlignment="1">
      <alignment horizontal="right" vertical="center"/>
    </xf>
    <xf numFmtId="188" fontId="8" fillId="0" borderId="2" xfId="1" applyNumberFormat="1" applyFont="1" applyBorder="1" applyAlignment="1">
      <alignment horizontal="right" vertical="center"/>
    </xf>
    <xf numFmtId="0" fontId="2" fillId="17" borderId="9" xfId="0" applyFont="1" applyFill="1" applyBorder="1" applyAlignment="1">
      <alignment vertical="center" wrapText="1"/>
    </xf>
    <xf numFmtId="188" fontId="2" fillId="17" borderId="2" xfId="1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vertical="center" wrapText="1"/>
    </xf>
    <xf numFmtId="188" fontId="2" fillId="16" borderId="2" xfId="1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 wrapText="1"/>
    </xf>
    <xf numFmtId="0" fontId="2" fillId="17" borderId="2" xfId="0" applyFont="1" applyFill="1" applyBorder="1" applyAlignment="1">
      <alignment vertical="center"/>
    </xf>
    <xf numFmtId="188" fontId="2" fillId="17" borderId="2" xfId="1" applyNumberFormat="1" applyFont="1" applyFill="1" applyBorder="1" applyAlignment="1">
      <alignment horizontal="right" vertical="center"/>
    </xf>
    <xf numFmtId="3" fontId="3" fillId="0" borderId="23" xfId="0" applyNumberFormat="1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88" fontId="2" fillId="2" borderId="14" xfId="1" applyNumberFormat="1" applyFont="1" applyFill="1" applyBorder="1" applyAlignment="1">
      <alignment vertical="center"/>
    </xf>
    <xf numFmtId="188" fontId="11" fillId="2" borderId="14" xfId="1" applyNumberFormat="1" applyFont="1" applyFill="1" applyBorder="1" applyAlignment="1">
      <alignment vertical="center"/>
    </xf>
    <xf numFmtId="188" fontId="13" fillId="13" borderId="14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88" fontId="2" fillId="0" borderId="0" xfId="0" applyNumberFormat="1" applyFont="1" applyAlignment="1">
      <alignment horizontal="right" vertical="top"/>
    </xf>
    <xf numFmtId="188" fontId="2" fillId="0" borderId="0" xfId="1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17" borderId="0" xfId="0" applyFont="1" applyFill="1"/>
    <xf numFmtId="0" fontId="2" fillId="17" borderId="0" xfId="0" applyFont="1" applyFill="1" applyAlignment="1">
      <alignment horizontal="center"/>
    </xf>
    <xf numFmtId="0" fontId="3" fillId="17" borderId="0" xfId="0" applyFont="1" applyFill="1" applyAlignment="1">
      <alignment horizontal="center"/>
    </xf>
    <xf numFmtId="188" fontId="3" fillId="17" borderId="2" xfId="1" applyNumberFormat="1" applyFont="1" applyFill="1" applyBorder="1"/>
    <xf numFmtId="188" fontId="3" fillId="17" borderId="2" xfId="0" applyNumberFormat="1" applyFont="1" applyFill="1" applyBorder="1"/>
    <xf numFmtId="188" fontId="3" fillId="12" borderId="0" xfId="0" applyNumberFormat="1" applyFont="1" applyFill="1"/>
    <xf numFmtId="188" fontId="3" fillId="7" borderId="0" xfId="0" applyNumberFormat="1" applyFont="1" applyFill="1"/>
    <xf numFmtId="188" fontId="3" fillId="6" borderId="0" xfId="0" applyNumberFormat="1" applyFont="1" applyFill="1"/>
    <xf numFmtId="188" fontId="3" fillId="0" borderId="2" xfId="0" applyNumberFormat="1" applyFont="1" applyBorder="1"/>
    <xf numFmtId="188" fontId="3" fillId="0" borderId="0" xfId="0" applyNumberFormat="1" applyFont="1"/>
    <xf numFmtId="188" fontId="3" fillId="8" borderId="0" xfId="0" applyNumberFormat="1" applyFont="1" applyFill="1"/>
    <xf numFmtId="188" fontId="3" fillId="11" borderId="2" xfId="0" applyNumberFormat="1" applyFont="1" applyFill="1" applyBorder="1"/>
    <xf numFmtId="188" fontId="3" fillId="11" borderId="0" xfId="0" applyNumberFormat="1" applyFont="1" applyFill="1"/>
    <xf numFmtId="0" fontId="3" fillId="2" borderId="0" xfId="0" applyFont="1" applyFill="1"/>
    <xf numFmtId="0" fontId="2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vertical="center" wrapText="1"/>
    </xf>
    <xf numFmtId="188" fontId="2" fillId="0" borderId="0" xfId="1" applyNumberFormat="1" applyFont="1" applyAlignment="1">
      <alignment horizontal="center" vertical="center"/>
    </xf>
    <xf numFmtId="188" fontId="3" fillId="0" borderId="0" xfId="1" applyNumberFormat="1" applyFont="1" applyAlignment="1">
      <alignment horizontal="center" vertical="center"/>
    </xf>
    <xf numFmtId="188" fontId="8" fillId="0" borderId="2" xfId="1" applyNumberFormat="1" applyFont="1" applyBorder="1" applyAlignment="1">
      <alignment horizontal="center" vertical="center" shrinkToFit="1"/>
    </xf>
    <xf numFmtId="188" fontId="8" fillId="0" borderId="2" xfId="1" applyNumberFormat="1" applyFont="1" applyFill="1" applyBorder="1" applyAlignment="1">
      <alignment horizontal="center" vertical="center" shrinkToFit="1"/>
    </xf>
    <xf numFmtId="0" fontId="3" fillId="2" borderId="2" xfId="0" applyFont="1" applyFill="1" applyBorder="1"/>
    <xf numFmtId="0" fontId="3" fillId="11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187" fontId="3" fillId="6" borderId="0" xfId="0" applyNumberFormat="1" applyFont="1" applyFill="1"/>
    <xf numFmtId="187" fontId="3" fillId="5" borderId="2" xfId="1" applyFont="1" applyFill="1" applyBorder="1"/>
    <xf numFmtId="2" fontId="3" fillId="0" borderId="2" xfId="0" applyNumberFormat="1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top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7" borderId="1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100"/>
              <a:t>แผนภูมิแสดงผลการเบิกจ่ายงบประมาณ ปีงบประมาณ </a:t>
            </a:r>
            <a:r>
              <a:rPr lang="en-US" sz="1100"/>
              <a:t>2567</a:t>
            </a:r>
          </a:p>
          <a:p>
            <a:pPr>
              <a:defRPr sz="1100"/>
            </a:pPr>
            <a:r>
              <a:rPr lang="th-TH" sz="1100"/>
              <a:t>จำแนกตามฝ่าย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21280378479382128"/>
          <c:y val="0.16984839540358759"/>
          <c:w val="0.766214047845583"/>
          <c:h val="0.708342995312701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สรุปติดตามงบ67!$B$4</c:f>
              <c:strCache>
                <c:ptCount val="1"/>
                <c:pt idx="0">
                  <c:v>งบที่ได้รับอนุมัติ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สรุปติดตามงบ67!$A$6:$A$9</c:f>
              <c:strCache>
                <c:ptCount val="4"/>
                <c:pt idx="0">
                  <c:v>ฝ่ายวิชาการ</c:v>
                </c:pt>
                <c:pt idx="1">
                  <c:v>ฝ่ายอำนวยการ</c:v>
                </c:pt>
                <c:pt idx="2">
                  <c:v>ฝ่ายกิจการนักเรียน</c:v>
                </c:pt>
                <c:pt idx="3">
                  <c:v>ฝ่ายบริหารงานทั่วไป</c:v>
                </c:pt>
              </c:strCache>
            </c:strRef>
          </c:cat>
          <c:val>
            <c:numRef>
              <c:f>สรุปติดตามงบ67!$B$6:$B$9</c:f>
              <c:numCache>
                <c:formatCode>_-* #,##0_-;\-* #,##0_-;_-* "-"??_-;_-@_-</c:formatCode>
                <c:ptCount val="4"/>
                <c:pt idx="0">
                  <c:v>1005251</c:v>
                </c:pt>
                <c:pt idx="1">
                  <c:v>1879193</c:v>
                </c:pt>
                <c:pt idx="2">
                  <c:v>177000</c:v>
                </c:pt>
                <c:pt idx="3">
                  <c:v>1310698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4-43A3-95D1-D2ADC5F4137F}"/>
            </c:ext>
          </c:extLst>
        </c:ser>
        <c:ser>
          <c:idx val="1"/>
          <c:order val="1"/>
          <c:tx>
            <c:strRef>
              <c:f>สรุปติดตามงบ67!$C$4</c:f>
              <c:strCache>
                <c:ptCount val="1"/>
                <c:pt idx="0">
                  <c:v>งบที่ขอใช้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สรุปติดตามงบ67!$A$6:$A$9</c:f>
              <c:strCache>
                <c:ptCount val="4"/>
                <c:pt idx="0">
                  <c:v>ฝ่ายวิชาการ</c:v>
                </c:pt>
                <c:pt idx="1">
                  <c:v>ฝ่ายอำนวยการ</c:v>
                </c:pt>
                <c:pt idx="2">
                  <c:v>ฝ่ายกิจการนักเรียน</c:v>
                </c:pt>
                <c:pt idx="3">
                  <c:v>ฝ่ายบริหารงานทั่วไป</c:v>
                </c:pt>
              </c:strCache>
            </c:strRef>
          </c:cat>
          <c:val>
            <c:numRef>
              <c:f>สรุปติดตามงบ67!$D$6:$D$9</c:f>
              <c:numCache>
                <c:formatCode>_-* #,##0_-;\-* #,##0_-;_-* "-"??_-;_-@_-</c:formatCode>
                <c:ptCount val="4"/>
                <c:pt idx="0">
                  <c:v>126495</c:v>
                </c:pt>
                <c:pt idx="1">
                  <c:v>1013090.8</c:v>
                </c:pt>
                <c:pt idx="2">
                  <c:v>0</c:v>
                </c:pt>
                <c:pt idx="3">
                  <c:v>161008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4-43A3-95D1-D2ADC5F413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2791664"/>
        <c:axId val="369917640"/>
      </c:barChart>
      <c:catAx>
        <c:axId val="17279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69917640"/>
        <c:crosses val="autoZero"/>
        <c:auto val="1"/>
        <c:lblAlgn val="ctr"/>
        <c:lblOffset val="100"/>
        <c:noMultiLvlLbl val="0"/>
      </c:catAx>
      <c:valAx>
        <c:axId val="3699176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crossAx val="17279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220802427106478"/>
          <c:y val="0.94117051005961605"/>
          <c:w val="0.32116171817332884"/>
          <c:h val="5.5925570355277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200" b="1" i="0" u="none" strike="noStrike" baseline="0">
                <a:effectLst/>
              </a:rPr>
              <a:t>แผนภูมิแสดงผลการเบิกจ่ายงบประมาณ </a:t>
            </a:r>
            <a:r>
              <a:rPr lang="th-TH" sz="1200"/>
              <a:t>ปีงบประมาณ </a:t>
            </a:r>
            <a:r>
              <a:rPr lang="en-US" sz="1200"/>
              <a:t>2567</a:t>
            </a:r>
            <a:r>
              <a:rPr lang="th-TH" sz="1200" baseline="0"/>
              <a:t> </a:t>
            </a:r>
            <a:r>
              <a:rPr lang="th-TH" sz="1200"/>
              <a:t>จำแนกตามกลุ่มสาระฯ</a:t>
            </a:r>
          </a:p>
        </c:rich>
      </c:tx>
      <c:layout>
        <c:manualLayout>
          <c:xMode val="edge"/>
          <c:yMode val="edge"/>
          <c:x val="0.136429838832129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สรุปติดตามงบ67!$B$4</c:f>
              <c:strCache>
                <c:ptCount val="1"/>
                <c:pt idx="0">
                  <c:v>งบที่ได้รับอนุมัติ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2.76285837277975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47-4AF4-A852-7CEED9CAC9D0}"/>
                </c:ext>
              </c:extLst>
            </c:dLbl>
            <c:dLbl>
              <c:idx val="1"/>
              <c:layout>
                <c:manualLayout>
                  <c:x val="0"/>
                  <c:y val="-4.48964485576709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CF-4AD2-B197-5D612FC8463D}"/>
                </c:ext>
              </c:extLst>
            </c:dLbl>
            <c:dLbl>
              <c:idx val="7"/>
              <c:layout>
                <c:manualLayout>
                  <c:x val="0"/>
                  <c:y val="-2.7628583727797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47-4AF4-A852-7CEED9CAC9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สรุปติดตามงบ67!$A$11:$A$18</c:f>
              <c:strCache>
                <c:ptCount val="8"/>
                <c:pt idx="0">
                  <c:v>กลุ่มสาระฯ ภาษาไทย</c:v>
                </c:pt>
                <c:pt idx="1">
                  <c:v>กลุ่มสาระฯ คณิตศาสตร์</c:v>
                </c:pt>
                <c:pt idx="2">
                  <c:v>กลุ่มสาระฯ วิทยาศาสตร์ ฯ</c:v>
                </c:pt>
                <c:pt idx="3">
                  <c:v>กลุ่มสาระฯ สังคมศึกษา</c:v>
                </c:pt>
                <c:pt idx="4">
                  <c:v>กลุ่มสาระฯ สุขศึกษาและพลศึกษา</c:v>
                </c:pt>
                <c:pt idx="5">
                  <c:v>กลุ่มสาระฯ ศิลปะ</c:v>
                </c:pt>
                <c:pt idx="6">
                  <c:v>กลุ่มสาระฯ การงานพื้นฐานอาชีพ</c:v>
                </c:pt>
                <c:pt idx="7">
                  <c:v>ภาษาต่างประเทศ</c:v>
                </c:pt>
              </c:strCache>
            </c:strRef>
          </c:cat>
          <c:val>
            <c:numRef>
              <c:f>สรุปติดตามงบ67!$B$11:$B$18</c:f>
              <c:numCache>
                <c:formatCode>_-* #,##0_-;\-* #,##0_-;_-* "-"??_-;_-@_-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190000</c:v>
                </c:pt>
                <c:pt idx="3">
                  <c:v>41000</c:v>
                </c:pt>
                <c:pt idx="4">
                  <c:v>235000</c:v>
                </c:pt>
                <c:pt idx="5">
                  <c:v>50000</c:v>
                </c:pt>
                <c:pt idx="6">
                  <c:v>190000</c:v>
                </c:pt>
                <c:pt idx="7">
                  <c:v>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3-4B7D-ABC2-A4CDB229CCA5}"/>
            </c:ext>
          </c:extLst>
        </c:ser>
        <c:ser>
          <c:idx val="1"/>
          <c:order val="1"/>
          <c:tx>
            <c:strRef>
              <c:f>สรุปติดตามงบ67!$C$4</c:f>
              <c:strCache>
                <c:ptCount val="1"/>
                <c:pt idx="0">
                  <c:v>งบที่ขอใช้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4"/>
              <c:layout>
                <c:manualLayout>
                  <c:x val="3.4385803663017599E-2"/>
                  <c:y val="-1.38142918638987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47-4AF4-A852-7CEED9CAC9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สรุปติดตามงบ67!$A$11:$A$18</c:f>
              <c:strCache>
                <c:ptCount val="8"/>
                <c:pt idx="0">
                  <c:v>กลุ่มสาระฯ ภาษาไทย</c:v>
                </c:pt>
                <c:pt idx="1">
                  <c:v>กลุ่มสาระฯ คณิตศาสตร์</c:v>
                </c:pt>
                <c:pt idx="2">
                  <c:v>กลุ่มสาระฯ วิทยาศาสตร์ ฯ</c:v>
                </c:pt>
                <c:pt idx="3">
                  <c:v>กลุ่มสาระฯ สังคมศึกษา</c:v>
                </c:pt>
                <c:pt idx="4">
                  <c:v>กลุ่มสาระฯ สุขศึกษาและพลศึกษา</c:v>
                </c:pt>
                <c:pt idx="5">
                  <c:v>กลุ่มสาระฯ ศิลปะ</c:v>
                </c:pt>
                <c:pt idx="6">
                  <c:v>กลุ่มสาระฯ การงานพื้นฐานอาชีพ</c:v>
                </c:pt>
                <c:pt idx="7">
                  <c:v>ภาษาต่างประเทศ</c:v>
                </c:pt>
              </c:strCache>
            </c:strRef>
          </c:cat>
          <c:val>
            <c:numRef>
              <c:f>สรุปติดตามงบ67!$D$11:$D$18</c:f>
              <c:numCache>
                <c:formatCode>_-* #,##0_-;\-* #,##0_-;_-* "-"??_-;_-@_-</c:formatCode>
                <c:ptCount val="8"/>
                <c:pt idx="0">
                  <c:v>7620</c:v>
                </c:pt>
                <c:pt idx="1">
                  <c:v>7715</c:v>
                </c:pt>
                <c:pt idx="2">
                  <c:v>75165</c:v>
                </c:pt>
                <c:pt idx="3">
                  <c:v>30400</c:v>
                </c:pt>
                <c:pt idx="4">
                  <c:v>194058</c:v>
                </c:pt>
                <c:pt idx="5">
                  <c:v>31980</c:v>
                </c:pt>
                <c:pt idx="6">
                  <c:v>189954</c:v>
                </c:pt>
                <c:pt idx="7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13-4B7D-ABC2-A4CDB229CC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2785704"/>
        <c:axId val="371032264"/>
      </c:barChart>
      <c:catAx>
        <c:axId val="17278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71032264"/>
        <c:crosses val="autoZero"/>
        <c:auto val="1"/>
        <c:lblAlgn val="ctr"/>
        <c:lblOffset val="100"/>
        <c:noMultiLvlLbl val="0"/>
      </c:catAx>
      <c:valAx>
        <c:axId val="37103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72785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สรุปผลการเบิกจ่ายงบประมาณ ปีงบประมาณ</a:t>
            </a:r>
            <a:r>
              <a:rPr lang="th-TH" sz="1400" baseline="0"/>
              <a:t> </a:t>
            </a:r>
            <a:r>
              <a:rPr lang="en-US" sz="1400" baseline="0"/>
              <a:t>2567</a:t>
            </a:r>
            <a:endParaRPr lang="th-TH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28281141848419389"/>
          <c:y val="0.21700178782000074"/>
          <c:w val="0.48629438134392494"/>
          <c:h val="0.66366262188240965"/>
        </c:manualLayout>
      </c:layout>
      <c:pieChart>
        <c:varyColors val="1"/>
        <c:ser>
          <c:idx val="0"/>
          <c:order val="0"/>
          <c:tx>
            <c:strRef>
              <c:f>สรุปติดตามงบ67!$A$21</c:f>
              <c:strCache>
                <c:ptCount val="1"/>
                <c:pt idx="0">
                  <c:v>รวมทั้งสิ้น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188-4AE0-AEE8-572972560E6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188-4AE0-AEE8-572972560E63}"/>
              </c:ext>
            </c:extLst>
          </c:dPt>
          <c:dLbls>
            <c:dLbl>
              <c:idx val="0"/>
              <c:layout>
                <c:manualLayout>
                  <c:x val="6.527489881804141E-2"/>
                  <c:y val="-1.45142862772253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88-4AE0-AEE8-572972560E63}"/>
                </c:ext>
              </c:extLst>
            </c:dLbl>
            <c:dLbl>
              <c:idx val="1"/>
              <c:layout>
                <c:manualLayout>
                  <c:x val="-0.26600394104031033"/>
                  <c:y val="-0.1399288570278248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8-4AE0-AEE8-572972560E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([11]สรุปการใช้งบ!$C$4,[11]สรุปการใช้งบ!$E$4)</c:f>
              <c:strCache>
                <c:ptCount val="2"/>
                <c:pt idx="0">
                  <c:v>งบที่ขอใช้</c:v>
                </c:pt>
                <c:pt idx="1">
                  <c:v>คงเหลือ</c:v>
                </c:pt>
              </c:strCache>
            </c:strRef>
          </c:cat>
          <c:val>
            <c:numRef>
              <c:f>(สรุปติดตามงบ67!$D$21,สรุปติดตามงบ67!$G$21)</c:f>
              <c:numCache>
                <c:formatCode>_-* #,##0_-;\-* #,##0_-;_-* "-"??_-;_-@_-</c:formatCode>
                <c:ptCount val="2"/>
                <c:pt idx="0">
                  <c:v>581892</c:v>
                </c:pt>
                <c:pt idx="1">
                  <c:v>5228142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88-4AE0-AEE8-572972560E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18879056047197"/>
          <c:y val="0.90874510251435958"/>
          <c:w val="0.56863902631640073"/>
          <c:h val="8.1593061736848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200"/>
              <a:t>สรุปการเบิกจ่าย งบสำรองจ่าย</a:t>
            </a:r>
            <a:r>
              <a:rPr lang="th-TH" sz="1200" baseline="0"/>
              <a:t> ปีงบประมาณ </a:t>
            </a:r>
            <a:r>
              <a:rPr lang="en-US" sz="1200" baseline="0"/>
              <a:t>2567</a:t>
            </a:r>
            <a:endParaRPr lang="th-TH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08101506023116E-2"/>
          <c:y val="0.18040898457878365"/>
          <c:w val="0.81816203012046229"/>
          <c:h val="0.57435185379474218"/>
        </c:manualLayout>
      </c:layout>
      <c:pie3DChart>
        <c:varyColors val="1"/>
        <c:ser>
          <c:idx val="0"/>
          <c:order val="0"/>
          <c:tx>
            <c:strRef>
              <c:f>สรุปติดตามงบ67!$A$20</c:f>
              <c:strCache>
                <c:ptCount val="1"/>
                <c:pt idx="0">
                  <c:v>งบสำรองจ่าย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044-46DF-BD71-3EF12905461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044-46DF-BD71-3EF129054619}"/>
              </c:ext>
            </c:extLst>
          </c:dPt>
          <c:dLbls>
            <c:dLbl>
              <c:idx val="0"/>
              <c:layout>
                <c:manualLayout>
                  <c:x val="-0.22993542360358424"/>
                  <c:y val="4.59460065684700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4-46DF-BD71-3EF129054619}"/>
                </c:ext>
              </c:extLst>
            </c:dLbl>
            <c:dLbl>
              <c:idx val="1"/>
              <c:layout>
                <c:manualLayout>
                  <c:x val="0.30227465799572312"/>
                  <c:y val="-3.6756805254776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4-46DF-BD71-3EF1290546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h-TH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(สรุปติดตามงบ67!$C$4,สรุปติดตามงบ67!$G$4)</c:f>
              <c:strCache>
                <c:ptCount val="2"/>
                <c:pt idx="0">
                  <c:v>งบที่ขอใช้</c:v>
                </c:pt>
                <c:pt idx="1">
                  <c:v>คงเหลือ</c:v>
                </c:pt>
              </c:strCache>
            </c:strRef>
          </c:cat>
          <c:val>
            <c:numRef>
              <c:f>(สรุปติดตามงบ67!$D$20,สรุปติดตามงบ67!$G$20)</c:f>
              <c:numCache>
                <c:formatCode>_-* #,##0.00_-;\-* #,##0.00_-;_-* "-"??_-;_-@_-</c:formatCode>
                <c:ptCount val="2"/>
                <c:pt idx="0" formatCode="_-* #,##0_-;\-* #,##0_-;_-* &quot;-&quot;??_-;_-@_-">
                  <c:v>0</c:v>
                </c:pt>
                <c:pt idx="1">
                  <c:v>0.85999999998603016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44-46DF-BD71-3EF129054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581624</xdr:colOff>
      <xdr:row>1</xdr:row>
      <xdr:rowOff>160129</xdr:rowOff>
    </xdr:from>
    <xdr:to>
      <xdr:col>19</xdr:col>
      <xdr:colOff>562586</xdr:colOff>
      <xdr:row>11</xdr:row>
      <xdr:rowOff>223672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553550</xdr:colOff>
      <xdr:row>12</xdr:row>
      <xdr:rowOff>240656</xdr:rowOff>
    </xdr:from>
    <xdr:to>
      <xdr:col>20</xdr:col>
      <xdr:colOff>23855</xdr:colOff>
      <xdr:row>25</xdr:row>
      <xdr:rowOff>139067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79836</xdr:colOff>
      <xdr:row>25</xdr:row>
      <xdr:rowOff>180606</xdr:rowOff>
    </xdr:from>
    <xdr:to>
      <xdr:col>4</xdr:col>
      <xdr:colOff>232832</xdr:colOff>
      <xdr:row>38</xdr:row>
      <xdr:rowOff>156634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333605</xdr:colOff>
      <xdr:row>25</xdr:row>
      <xdr:rowOff>175201</xdr:rowOff>
    </xdr:from>
    <xdr:to>
      <xdr:col>10</xdr:col>
      <xdr:colOff>281517</xdr:colOff>
      <xdr:row>38</xdr:row>
      <xdr:rowOff>162985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92;&#3633;&#3604;&#3626;&#3619;&#3619;667%20-%20&#3611;&#3619;&#3633;&#3610;&#3611;&#3619;&#3640;&#3591;(&#3648;&#3614;&#3636;&#3656;&#3617;&#3591;&#3610;%20ICT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585;&#3634;&#3619;&#3591;&#3634;&#3609;&#3629;&#3634;&#3594;&#3637;&#3614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5;&#3636;&#3604;&#3605;&#3634;&#3617;&#3585;&#3634;&#3619;&#3604;&#3635;&#3648;&#3609;&#3636;&#3609;&#3591;&#3634;&#3609;&#3650;&#3588;&#3619;&#3591;&#3585;&#3634;&#3619;%20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613;&#3656;&#3634;&#3618;&#3623;&#3636;&#3594;&#3634;&#3585;&#3634;&#361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613;&#3656;&#3634;&#3618;&#3610;&#3619;&#3636;&#3627;&#3634;&#3619;&#3591;&#3634;&#3609;&#3607;&#3633;&#365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613;&#3656;&#3634;&#3618;&#3629;&#3635;&#3609;&#3623;&#3618;&#3585;&#3634;&#361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613;&#3656;&#3634;&#3618;&#3585;&#3636;&#3592;&#3585;&#3634;&#3619;&#3609;&#3633;&#3585;&#3648;&#3619;&#363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616;&#3634;&#3625;&#3634;&#3652;&#3607;&#361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588;&#3603;&#3636;&#3605;&#3624;&#3634;&#3626;&#3605;&#3619;&#366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626;&#3633;&#3591;&#3588;&#3617;&#3624;&#3638;&#3585;&#3625;&#363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kroosaeng/Downloads/&#3649;&#3610;&#3610;&#3592;&#3633;&#3604;&#3605;&#3633;&#3657;&#3591;&#3588;&#3635;&#3586;&#3629;&#3591;&#3610;&#3611;&#3619;&#3632;&#3617;&#3634;&#3603;67%20-&#3624;&#3636;&#3621;&#3611;&#36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หล่งงบ65ต่อ"/>
      <sheetName val="ประมาณรายรับ67"/>
      <sheetName val="สัดสวนจัดสรร"/>
      <sheetName val="จัดสรรตามโครงสร้าง 67"/>
      <sheetName val="จัดสรรตามกลยุทธ์67"/>
      <sheetName val="สรุปจัดสรรงบรวม"/>
      <sheetName val="จัดตามกลยุทธ์"/>
    </sheetNames>
    <sheetDataSet>
      <sheetData sheetId="0"/>
      <sheetData sheetId="1">
        <row r="5">
          <cell r="H5">
            <v>2716364.16</v>
          </cell>
        </row>
        <row r="9">
          <cell r="H9">
            <v>1362079.98</v>
          </cell>
        </row>
        <row r="13">
          <cell r="H13">
            <v>1149697.5</v>
          </cell>
        </row>
      </sheetData>
      <sheetData sheetId="2">
        <row r="8">
          <cell r="D8">
            <v>485674.36</v>
          </cell>
        </row>
      </sheetData>
      <sheetData sheetId="3"/>
      <sheetData sheetId="4"/>
      <sheetData sheetId="5">
        <row r="5">
          <cell r="F5">
            <v>1005251</v>
          </cell>
        </row>
        <row r="6">
          <cell r="F6">
            <v>1879193</v>
          </cell>
        </row>
        <row r="7">
          <cell r="F7">
            <v>177000</v>
          </cell>
        </row>
        <row r="8">
          <cell r="F8">
            <v>1310698</v>
          </cell>
        </row>
        <row r="10">
          <cell r="F10">
            <v>30000</v>
          </cell>
        </row>
        <row r="11">
          <cell r="F11">
            <v>30000</v>
          </cell>
        </row>
        <row r="12">
          <cell r="F12">
            <v>190000</v>
          </cell>
        </row>
        <row r="13">
          <cell r="F13">
            <v>41000</v>
          </cell>
        </row>
        <row r="14">
          <cell r="F14">
            <v>235000</v>
          </cell>
        </row>
        <row r="15">
          <cell r="F15">
            <v>50000</v>
          </cell>
        </row>
        <row r="16">
          <cell r="F16">
            <v>190000</v>
          </cell>
        </row>
        <row r="17">
          <cell r="F17">
            <v>90000</v>
          </cell>
        </row>
      </sheetData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สรุปโครงการ"/>
      <sheetName val="คก.แข่งขันทักษะศิลปะหัตกรรมนักเ"/>
      <sheetName val="พัฒนาการจัดการเรียนรู้กลุ่มสาระ"/>
      <sheetName val="โครงการสถานศึกษาพอเพียง"/>
    </sheetNames>
    <sheetDataSet>
      <sheetData sheetId="0" refreshError="1">
        <row r="7">
          <cell r="C7" t="str">
            <v>พัฒนาการจัดการเรียนรู้กลุ่มสาระการเรียนรู้การงานอาชีพ</v>
          </cell>
          <cell r="D7">
            <v>15000</v>
          </cell>
        </row>
        <row r="8">
          <cell r="C8" t="str">
            <v>สถานศึกษาพอเพียง</v>
          </cell>
          <cell r="D8">
            <v>135000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สรุปการใช้งบ"/>
      <sheetName val="วิชาการ"/>
      <sheetName val="บริหารทั่วไป"/>
      <sheetName val="กิจการ"/>
      <sheetName val="อำนวยการ"/>
      <sheetName val="ภาษาไทย"/>
      <sheetName val="คณิต"/>
      <sheetName val="วิทย์"/>
      <sheetName val="สังคม"/>
      <sheetName val="ศิลปะ"/>
      <sheetName val="พลศึกษา"/>
      <sheetName val="การงาน"/>
      <sheetName val="ต่างประเทศ"/>
    </sheetNames>
    <sheetDataSet>
      <sheetData sheetId="0" refreshError="1"/>
      <sheetData sheetId="1">
        <row r="4">
          <cell r="B4" t="str">
            <v>งบที่ได้รับอนุมัติ</v>
          </cell>
          <cell r="C4" t="str">
            <v>งบที่ขอใช้</v>
          </cell>
          <cell r="E4" t="str">
            <v>คงเหลือ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D11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วมฝ่ายวิชาการ"/>
      <sheetName val="วิชาการ ง"/>
      <sheetName val="โครงการ"/>
      <sheetName val="1 งานนิเทศการศึกษา"/>
      <sheetName val="2 งานบริหารหลักสูตร"/>
      <sheetName val="3 งานจัดการเรียนการสอน"/>
      <sheetName val="4 งานกลุ่มสาระการเรียนรู้"/>
      <sheetName val="5 งานทะเบียนนักเรียน"/>
      <sheetName val="6 งานวัดผล"/>
      <sheetName val="7 งานรับนักเรียน"/>
      <sheetName val="8 งานแนะแนว"/>
      <sheetName val="9 งานกิจกรรมลูกเสือ"/>
      <sheetName val="10 งานกิจกรรมชุมนุม"/>
      <sheetName val="11   งานกิจกรรมเพื่อสังคม"/>
      <sheetName val="12 งานห้องสมุด"/>
      <sheetName val="13 งานส่งเสริมและพัฒนาการศึกษา"/>
      <sheetName val="14 งานกิจกรรมเสริมหลักสูตร"/>
      <sheetName val="15 งานสื่อและแหล่งเรียนรู้"/>
      <sheetName val="16 งานบริหารจัดการฝ่ายวิชาการ"/>
      <sheetName val="17 งานแผน"/>
      <sheetName val="18 ควบคุมภายใน"/>
      <sheetName val="19 งานประกัน"/>
      <sheetName val="โครงการดิจิทัล"/>
      <sheetName val="โครงการลูกเสือ"/>
      <sheetName val="ปลอดศูนย์"/>
      <sheetName val="หลักสูตรสากล"/>
      <sheetName val="โครงการเปิดบ้าน"/>
      <sheetName val="แบบงาน"/>
      <sheetName val="แบบโครงการ"/>
      <sheetName val="โครงการพัฒนาห้องสมุดมีชีวิต"/>
    </sheetNames>
    <sheetDataSet>
      <sheetData sheetId="0" refreshError="1"/>
      <sheetData sheetId="1" refreshError="1">
        <row r="6">
          <cell r="E6">
            <v>70000</v>
          </cell>
        </row>
        <row r="7">
          <cell r="E7">
            <v>15000</v>
          </cell>
        </row>
        <row r="8">
          <cell r="E8">
            <v>20000</v>
          </cell>
        </row>
        <row r="9">
          <cell r="E9">
            <v>25000</v>
          </cell>
        </row>
        <row r="10">
          <cell r="E10">
            <v>10000</v>
          </cell>
        </row>
        <row r="11">
          <cell r="E11">
            <v>91000</v>
          </cell>
        </row>
        <row r="12">
          <cell r="E12">
            <v>15000</v>
          </cell>
        </row>
        <row r="13">
          <cell r="E13">
            <v>25000</v>
          </cell>
        </row>
        <row r="14">
          <cell r="E14">
            <v>51000</v>
          </cell>
        </row>
        <row r="15">
          <cell r="E15">
            <v>147500</v>
          </cell>
        </row>
        <row r="16">
          <cell r="E16">
            <v>66000</v>
          </cell>
        </row>
        <row r="17">
          <cell r="E17">
            <v>63000</v>
          </cell>
        </row>
        <row r="18">
          <cell r="E18">
            <v>15500</v>
          </cell>
        </row>
        <row r="19">
          <cell r="E19">
            <v>3000</v>
          </cell>
        </row>
        <row r="20">
          <cell r="E20">
            <v>397000</v>
          </cell>
        </row>
        <row r="21">
          <cell r="E21">
            <v>100000</v>
          </cell>
        </row>
        <row r="22">
          <cell r="E22">
            <v>20000</v>
          </cell>
        </row>
        <row r="23">
          <cell r="E23">
            <v>200000</v>
          </cell>
        </row>
        <row r="24">
          <cell r="E24">
            <v>10000</v>
          </cell>
        </row>
        <row r="25">
          <cell r="E25">
            <v>67000</v>
          </cell>
        </row>
        <row r="26">
          <cell r="E26">
            <v>66500</v>
          </cell>
        </row>
        <row r="27">
          <cell r="E27">
            <v>25000</v>
          </cell>
        </row>
        <row r="28">
          <cell r="E28">
            <v>36000</v>
          </cell>
        </row>
        <row r="29">
          <cell r="E29">
            <v>5500</v>
          </cell>
        </row>
      </sheetData>
      <sheetData sheetId="2" refreshError="1">
        <row r="7">
          <cell r="C7" t="str">
            <v>โครงการโรงเรียนดีวิถีลูกเสือ</v>
          </cell>
          <cell r="D7">
            <v>28000</v>
          </cell>
        </row>
        <row r="8">
          <cell r="C8" t="str">
            <v>โครงการโรงเรียนปลอดศูนย์ (Zero School)</v>
          </cell>
          <cell r="D8">
            <v>30000</v>
          </cell>
        </row>
        <row r="9">
          <cell r="C9" t="str">
            <v>โครงการขับเคลื่อนหลักสูตรมาตรฐานสากล</v>
          </cell>
          <cell r="D9">
            <v>20000</v>
          </cell>
        </row>
        <row r="10">
          <cell r="C10" t="str">
            <v>โครงการพัฒนาระบบสารสนเทศโรงเรียน</v>
          </cell>
          <cell r="D10">
            <v>10000</v>
          </cell>
        </row>
        <row r="11">
          <cell r="C11" t="str">
            <v>โครงการเปิดบ้านวิชาการ</v>
          </cell>
          <cell r="D11">
            <v>100000</v>
          </cell>
        </row>
        <row r="12">
          <cell r="C12" t="str">
            <v>โครงการส่งเสริมความเป็นเลิศ</v>
          </cell>
          <cell r="D12">
            <v>150000</v>
          </cell>
        </row>
        <row r="13">
          <cell r="C13" t="str">
            <v>โครงการต้นกล้าพัฒนาผู้เรียน</v>
          </cell>
          <cell r="D13">
            <v>36000</v>
          </cell>
        </row>
        <row r="14">
          <cell r="C14" t="str">
            <v>โครงการแข่งขันศิลปหัตถกรรมนักเรียน</v>
          </cell>
          <cell r="D14">
            <v>50000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วมฝ่าย"/>
      <sheetName val="แบบสรุปงาน"/>
      <sheetName val="แบบสรุปโครงการ"/>
      <sheetName val="งาน"/>
      <sheetName val="งานอาคารสถานที่และสภาพแวดล้อม"/>
      <sheetName val="งานโสตทัศนูปกรณ์"/>
      <sheetName val="งานพยาบาล"/>
      <sheetName val="งานโภชนาการ"/>
      <sheetName val="งานประชาสัมพันธ์"/>
      <sheetName val="งานนักการภารโรง"/>
      <sheetName val="งานชุมชนภาคีเครือข่าย"/>
      <sheetName val="งานสาธารณูปโภค"/>
      <sheetName val="งานบ้านพักครูและบ้านพักนักเรียน"/>
      <sheetName val="งานสารบรรณและพัสดุฝ่าย"/>
      <sheetName val="งานประเมินฝ่ายบริหารฯ"/>
      <sheetName val="งานโครงการพิเศษ"/>
      <sheetName val="งานสารสนเทศ"/>
      <sheetName val="โครงการ"/>
      <sheetName val="โครงการธนาคารรีไซเคิล"/>
      <sheetName val="โครงการยานพาหนะ (รถรับส่งนักเรี"/>
      <sheetName val="โครงการซ่อมแซมปรับปรุงศูนย์อาหา"/>
      <sheetName val="โครงการซ่อมแซมปรับปรุงศูนย์ฝึกง"/>
      <sheetName val="โครงการสร้างห้องน้ำ LGBTQ"/>
      <sheetName val="โครงการ อย.น้อย ส่งเสริมสุขภาพ"/>
      <sheetName val="โครงการห้องเรียนคุณภาพ"/>
      <sheetName val="โครงการอารยเกษตรฯ"/>
      <sheetName val="โครงการสุขาผาสุก"/>
      <sheetName val="โครงการสถานศึกษาปลอดภัย"/>
    </sheetNames>
    <sheetDataSet>
      <sheetData sheetId="0" refreshError="1"/>
      <sheetData sheetId="1" refreshError="1">
        <row r="6">
          <cell r="C6" t="str">
            <v>งานอาคารสถานที่และสภาพแวดล้อม</v>
          </cell>
          <cell r="E6">
            <v>400000</v>
          </cell>
        </row>
        <row r="7">
          <cell r="C7" t="str">
            <v>งานโสตทัศนูปกรณ์</v>
          </cell>
          <cell r="E7">
            <v>100000</v>
          </cell>
        </row>
        <row r="8">
          <cell r="C8" t="str">
            <v>งานพยาบาล</v>
          </cell>
          <cell r="E8">
            <v>10000</v>
          </cell>
        </row>
        <row r="9">
          <cell r="C9" t="str">
            <v>งานโภชนาการ</v>
          </cell>
          <cell r="E9">
            <v>5000</v>
          </cell>
        </row>
        <row r="10">
          <cell r="C10" t="str">
            <v>งานประชาสัมพันธ์</v>
          </cell>
          <cell r="E10">
            <v>30000</v>
          </cell>
        </row>
        <row r="11">
          <cell r="C11" t="str">
            <v>งานนักการภารโรง</v>
          </cell>
          <cell r="E11">
            <v>5000</v>
          </cell>
        </row>
        <row r="12">
          <cell r="C12" t="str">
            <v>งานชุมชนภาคีเครือข่าย</v>
          </cell>
          <cell r="E12">
            <v>15000</v>
          </cell>
        </row>
        <row r="13">
          <cell r="C13" t="str">
            <v>งานสาธารณูปโภค</v>
          </cell>
          <cell r="E13">
            <v>600000</v>
          </cell>
        </row>
        <row r="14">
          <cell r="C14" t="str">
            <v>งานบ้านพักครูและบ้านพักนักเรียน</v>
          </cell>
          <cell r="E14">
            <v>0</v>
          </cell>
        </row>
        <row r="15">
          <cell r="C15" t="str">
            <v>งานสารบรรณและพัสดุฝ่าย</v>
          </cell>
          <cell r="E15">
            <v>0</v>
          </cell>
        </row>
        <row r="16">
          <cell r="C16" t="str">
            <v>งานประเมินฝ่ายบริหารฯ</v>
          </cell>
          <cell r="E16">
            <v>0</v>
          </cell>
        </row>
        <row r="17">
          <cell r="C17" t="str">
            <v>งานสารสนเทศ</v>
          </cell>
          <cell r="E17">
            <v>20000</v>
          </cell>
        </row>
        <row r="18">
          <cell r="C18" t="str">
            <v>งานยานพาหนะ</v>
          </cell>
          <cell r="E18">
            <v>100000</v>
          </cell>
        </row>
        <row r="19">
          <cell r="C19">
            <v>0</v>
          </cell>
        </row>
      </sheetData>
      <sheetData sheetId="2" refreshError="1">
        <row r="7">
          <cell r="C7" t="str">
            <v>โครงการยานพาหนะ (รถรับส่งนักเรียน)</v>
          </cell>
          <cell r="D7">
            <v>371250</v>
          </cell>
        </row>
        <row r="8">
          <cell r="C8" t="str">
            <v>โครงการซ่อมแซมปรับปรุงศูนย์อาหาร</v>
          </cell>
          <cell r="D8">
            <v>490000</v>
          </cell>
        </row>
        <row r="9">
          <cell r="C9" t="str">
            <v>โครงการซ่อมแซมปรับปรุงศูนย์ฝึกงาน</v>
          </cell>
          <cell r="D9">
            <v>450000</v>
          </cell>
        </row>
        <row r="10">
          <cell r="C10" t="str">
            <v>โครงการสร้างห้องน้ำ LGBTQ</v>
          </cell>
          <cell r="D10">
            <v>150000</v>
          </cell>
        </row>
        <row r="11">
          <cell r="C11" t="str">
            <v>โครงการ อย.น้อย ส่งเสริมสุขภาพ</v>
          </cell>
          <cell r="D11">
            <v>15000</v>
          </cell>
        </row>
        <row r="12">
          <cell r="C12" t="str">
            <v>โครงการธนาคารรีไซเคิล</v>
          </cell>
          <cell r="D12">
            <v>10000</v>
          </cell>
        </row>
        <row r="13">
          <cell r="C13" t="str">
            <v>โครงการห้องเรียนคุณภาพ</v>
          </cell>
          <cell r="D13">
            <v>15000</v>
          </cell>
        </row>
        <row r="14">
          <cell r="C14" t="str">
            <v xml:space="preserve">โครงการอารยเกษตรสืบสาน รักษา ต่อยอดตามแนวพระราชดำริเศรษฐกิจพอเพียงด้วย “โคก หนอง นา แห่งน้ำใจและความหวัง”
</v>
          </cell>
          <cell r="D14">
            <v>10000</v>
          </cell>
        </row>
        <row r="15">
          <cell r="C15" t="str">
            <v>โครงการสุขาผาสุก</v>
          </cell>
          <cell r="D15">
            <v>150000</v>
          </cell>
        </row>
        <row r="16">
          <cell r="C16" t="str">
            <v>โครงการสถานศึกษาปลอดภัย</v>
          </cell>
          <cell r="D16">
            <v>50000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วมฝ่าย"/>
      <sheetName val="แบบสรุปงาน"/>
      <sheetName val="แบบสรุปโครงการ"/>
      <sheetName val="งาน"/>
      <sheetName val="โครงการ"/>
      <sheetName val="โครงการส่งเสริมครู"/>
      <sheetName val="โครงการจัดจ้าง"/>
    </sheetNames>
    <sheetDataSet>
      <sheetData sheetId="0" refreshError="1">
        <row r="7">
          <cell r="C7" t="str">
            <v>งานบุคคล</v>
          </cell>
          <cell r="D7">
            <v>0</v>
          </cell>
        </row>
        <row r="8">
          <cell r="C8" t="str">
            <v>งานพัสดุ</v>
          </cell>
          <cell r="D8">
            <v>500000</v>
          </cell>
        </row>
      </sheetData>
      <sheetData sheetId="1" refreshError="1"/>
      <sheetData sheetId="2" refreshError="1">
        <row r="7">
          <cell r="C7" t="str">
            <v>โครงการศึกษาดูงานเปรียบเทียบ</v>
          </cell>
          <cell r="D7">
            <v>200000</v>
          </cell>
        </row>
        <row r="8">
          <cell r="C8" t="str">
            <v>โครงการอบรมและพัฒนาศักยภาพครูและบุคลากรทางการศึกษา</v>
          </cell>
          <cell r="D8">
            <v>200000</v>
          </cell>
        </row>
        <row r="9">
          <cell r="C9" t="str">
            <v>โครงการจ้างลูกจ้างชั่วคราว</v>
          </cell>
        </row>
        <row r="10">
          <cell r="C10" t="str">
            <v>โครงการพัฒนาข้าราชการครูให้มีหรือเลื่อนวิทยฐานะ</v>
          </cell>
          <cell r="D10">
            <v>15000</v>
          </cell>
        </row>
        <row r="11">
          <cell r="C11" t="str">
            <v>โครงการจ้างผู้มีความสามารถเฉพาะด้าน</v>
          </cell>
        </row>
        <row r="12">
          <cell r="C12" t="str">
            <v>โครงการสร้างขวัญและกำลังใจ</v>
          </cell>
          <cell r="D12">
            <v>150000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วมฝ่าย"/>
      <sheetName val="แบบสรุปงาน"/>
      <sheetName val="แบบสรุปโครงการ"/>
      <sheetName val="ระบบดูแล"/>
      <sheetName val="สถานศึกษาสีขาว"/>
      <sheetName val="ส่งเสริมความเป็นไทย"/>
      <sheetName val="เข้าค่ายคุณธรรม"/>
      <sheetName val="ประชาธิปไตย"/>
      <sheetName val="To be number 1"/>
      <sheetName val="โรงเรียนสุจริต"/>
      <sheetName val="พัฒนาฝ่ายกิจการ"/>
    </sheetNames>
    <sheetDataSet>
      <sheetData sheetId="0" refreshError="1">
        <row r="7">
          <cell r="C7" t="str">
            <v>งานส่งเสริมระเบียบวินัย คุณธรรม จริยธรรมนักเรียน</v>
          </cell>
          <cell r="D7">
            <v>0</v>
          </cell>
        </row>
        <row r="8">
          <cell r="C8" t="str">
            <v>งานส่งเสริมประชาธิปไตยในโรงเรียนและงานสภานักเรียน</v>
          </cell>
          <cell r="D8">
            <v>0</v>
          </cell>
        </row>
        <row r="9">
          <cell r="C9" t="str">
            <v>งานส่งเสริมกิจกรรมและเครือข่ายผู้ปกครองนักเรียน</v>
          </cell>
          <cell r="D9">
            <v>0</v>
          </cell>
        </row>
        <row r="10">
          <cell r="C10" t="str">
            <v>งานระบบดูแลช่วยเหลือนักเรียน</v>
          </cell>
          <cell r="D10">
            <v>0</v>
          </cell>
        </row>
        <row r="11">
          <cell r="C11" t="str">
            <v>งานป้องกันและแก้ไขปัญหาสิ่งเสพติดในสถานศึกษา</v>
          </cell>
          <cell r="D11">
            <v>0</v>
          </cell>
        </row>
        <row r="12">
          <cell r="C12" t="str">
            <v>งานรักษาความปลอดภัยของโรงเรียน</v>
          </cell>
          <cell r="D12">
            <v>0</v>
          </cell>
        </row>
        <row r="13">
          <cell r="C13" t="str">
            <v>งานส่งเสริมความประพฤตินักเรียน</v>
          </cell>
          <cell r="D13">
            <v>0</v>
          </cell>
        </row>
        <row r="14">
          <cell r="C14" t="str">
            <v>งานเวรประจำวัน</v>
          </cell>
          <cell r="D14">
            <v>0</v>
          </cell>
        </row>
        <row r="15">
          <cell r="C15" t="str">
            <v>งานโครงการสถานศึกษาสีขาว ปลอดยาเสพติด และอบายมุข</v>
          </cell>
          <cell r="D15">
            <v>0</v>
          </cell>
        </row>
        <row r="16">
          <cell r="C16" t="str">
            <v>งานโครงการโรงเรียนสุจริต</v>
          </cell>
          <cell r="D16">
            <v>0</v>
          </cell>
        </row>
        <row r="17">
          <cell r="C17" t="str">
            <v>งาน To Be Number One</v>
          </cell>
          <cell r="D17">
            <v>0</v>
          </cell>
        </row>
        <row r="18">
          <cell r="C18" t="str">
            <v>งานประเมินผลฝ่ายกิจการนักเรียน</v>
          </cell>
          <cell r="D18">
            <v>0</v>
          </cell>
        </row>
        <row r="19">
          <cell r="C19">
            <v>0</v>
          </cell>
        </row>
      </sheetData>
      <sheetData sheetId="1" refreshError="1"/>
      <sheetData sheetId="2" refreshError="1">
        <row r="7">
          <cell r="C7" t="str">
            <v>พัฒนาระบบดูแลช่วยเหลือนักเรียน</v>
          </cell>
          <cell r="D7">
            <v>37000</v>
          </cell>
        </row>
        <row r="8">
          <cell r="C8" t="str">
            <v>สถานศึกษาสีขาวปลอดยาเสพติดและอบายมุข</v>
          </cell>
          <cell r="D8">
            <v>35000</v>
          </cell>
        </row>
        <row r="9">
          <cell r="C9" t="str">
            <v>ส่งเสริมความเป็นไทย</v>
          </cell>
          <cell r="D9">
            <v>14000</v>
          </cell>
        </row>
        <row r="10">
          <cell r="C10" t="str">
            <v>ส่งเสริมประชาธิปไตยในโรงเรียน</v>
          </cell>
          <cell r="D10">
            <v>16000</v>
          </cell>
        </row>
        <row r="11">
          <cell r="C11" t="str">
            <v>เข้าค่ายคุณธรรมจริยธรรม</v>
          </cell>
          <cell r="D11">
            <v>30000</v>
          </cell>
        </row>
        <row r="12">
          <cell r="C12" t="str">
            <v>TO BE NUMBER ONE</v>
          </cell>
          <cell r="D12">
            <v>5000</v>
          </cell>
        </row>
        <row r="13">
          <cell r="C13" t="str">
            <v>โรงเรียนสุจริต</v>
          </cell>
          <cell r="D13">
            <v>5000</v>
          </cell>
        </row>
        <row r="14">
          <cell r="C14" t="str">
            <v>พัฒนาฝ่ายกิจการนักเรียน</v>
          </cell>
          <cell r="D14">
            <v>10000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แบบสรุปโครงการ"/>
    </sheetNames>
    <sheetDataSet>
      <sheetData sheetId="0">
        <row r="7">
          <cell r="C7"/>
          <cell r="D7"/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สรุปโครงการ"/>
      <sheetName val="โครงการเสริมคณิต"/>
    </sheetNames>
    <sheetDataSet>
      <sheetData sheetId="0" refreshError="1">
        <row r="7">
          <cell r="C7" t="str">
            <v>พัฒนาและส่งเสริมการเรียนรู้คณิตศาสตร์</v>
          </cell>
          <cell r="D7">
            <v>50000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สรุปโครงการ"/>
      <sheetName val="โรงเรียนวิถีพุทธ"/>
      <sheetName val="โรงเรียนคุณธรรม"/>
      <sheetName val="วันสำคัญทางพระพุทธศาสนา"/>
      <sheetName val="พัฒนาและส่งเสริมการเรียนรู้กลุ่"/>
    </sheetNames>
    <sheetDataSet>
      <sheetData sheetId="0" refreshError="1">
        <row r="7">
          <cell r="C7" t="str">
            <v>โรงเรียนวิถีพุทธ</v>
          </cell>
        </row>
        <row r="8">
          <cell r="C8" t="str">
            <v>โรงเรียนคุณธรรม</v>
          </cell>
          <cell r="D8">
            <v>5000</v>
          </cell>
        </row>
        <row r="10">
          <cell r="C10" t="str">
            <v>พัฒนาและส่งเสริมการเรียนรู้กลุ่มสาระสังคมศึกษาฯ</v>
          </cell>
          <cell r="D10">
            <v>10000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สรุปโครงการ"/>
      <sheetName val="โครงการ"/>
    </sheetNames>
    <sheetDataSet>
      <sheetData sheetId="0" refreshError="1">
        <row r="7">
          <cell r="C7" t="str">
            <v>โครงการพัฒนาความสามารถด้านดนตรีสากล และวงโยธวาทิต</v>
          </cell>
          <cell r="D7">
            <v>20000</v>
          </cell>
        </row>
        <row r="8">
          <cell r="C8" t="str">
            <v>โครงการพัฒนาการเรียนการสอนวิชานาฏศิลป์</v>
          </cell>
          <cell r="D8">
            <v>15000</v>
          </cell>
        </row>
        <row r="9">
          <cell r="C9" t="str">
            <v>โครงการพัฒนากลุ่มสาระการเรียนรู้ศิลปะ</v>
          </cell>
          <cell r="D9">
            <v>5000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JN151"/>
  <sheetViews>
    <sheetView zoomScale="90" zoomScaleNormal="90" workbookViewId="0">
      <pane ySplit="4" topLeftCell="A6" activePane="bottomLeft" state="frozen"/>
      <selection pane="bottomLeft" activeCell="G38" sqref="G38"/>
    </sheetView>
  </sheetViews>
  <sheetFormatPr baseColWidth="10" defaultColWidth="8.6640625" defaultRowHeight="24" x14ac:dyDescent="0.4"/>
  <cols>
    <col min="1" max="1" width="3.33203125" style="24" customWidth="1"/>
    <col min="2" max="2" width="32.6640625" style="25" customWidth="1"/>
    <col min="3" max="3" width="11.5" style="126" hidden="1" customWidth="1"/>
    <col min="4" max="4" width="12.1640625" style="119" hidden="1" customWidth="1"/>
    <col min="5" max="5" width="12.6640625" style="120" hidden="1" customWidth="1"/>
    <col min="6" max="6" width="10.33203125" style="120" hidden="1" customWidth="1"/>
    <col min="7" max="7" width="12.6640625" style="119" customWidth="1"/>
    <col min="8" max="8" width="7.5" style="119" customWidth="1"/>
    <col min="9" max="9" width="10.5" style="127" customWidth="1"/>
    <col min="10" max="10" width="8.83203125" style="232" customWidth="1"/>
    <col min="11" max="11" width="9.33203125" style="1" customWidth="1"/>
    <col min="12" max="12" width="9.5" style="1" customWidth="1"/>
    <col min="13" max="13" width="8.6640625" style="1"/>
    <col min="14" max="14" width="9.83203125" style="1" bestFit="1" customWidth="1"/>
    <col min="15" max="53" width="8.6640625" style="1"/>
    <col min="54" max="54" width="9.5" style="1" bestFit="1" customWidth="1"/>
    <col min="55" max="77" width="8.6640625" style="1"/>
    <col min="78" max="78" width="11.1640625" style="214" customWidth="1"/>
    <col min="79" max="79" width="14.33203125" style="214" customWidth="1"/>
    <col min="80" max="16384" width="8.6640625" style="25"/>
  </cols>
  <sheetData>
    <row r="1" spans="1:274" ht="21.75" customHeight="1" x14ac:dyDescent="0.4">
      <c r="B1" s="248" t="s">
        <v>90</v>
      </c>
      <c r="C1" s="248"/>
      <c r="D1" s="248"/>
      <c r="E1" s="248"/>
      <c r="F1" s="248"/>
      <c r="G1" s="248"/>
      <c r="H1" s="248"/>
      <c r="I1" s="248"/>
      <c r="J1" s="248"/>
    </row>
    <row r="2" spans="1:274" ht="16.5" customHeight="1" x14ac:dyDescent="0.4">
      <c r="B2" s="249" t="s">
        <v>66</v>
      </c>
      <c r="C2" s="249"/>
      <c r="D2" s="249"/>
      <c r="E2" s="249"/>
      <c r="F2" s="249"/>
      <c r="G2" s="249"/>
      <c r="H2" s="249"/>
      <c r="I2" s="249"/>
      <c r="J2" s="249"/>
    </row>
    <row r="3" spans="1:274" s="32" customFormat="1" x14ac:dyDescent="0.4">
      <c r="A3" s="27"/>
      <c r="B3" s="246" t="s">
        <v>29</v>
      </c>
      <c r="C3" s="28" t="s">
        <v>40</v>
      </c>
      <c r="D3" s="250" t="s">
        <v>41</v>
      </c>
      <c r="E3" s="250"/>
      <c r="F3" s="250"/>
      <c r="G3" s="250"/>
      <c r="H3" s="29"/>
      <c r="I3" s="30" t="s">
        <v>82</v>
      </c>
      <c r="J3" s="31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14"/>
      <c r="CA3" s="214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  <c r="IW3" s="25"/>
      <c r="IX3" s="25"/>
      <c r="IY3" s="25"/>
      <c r="IZ3" s="25"/>
      <c r="JA3" s="25"/>
      <c r="JB3" s="25"/>
      <c r="JC3" s="25"/>
      <c r="JD3" s="25"/>
      <c r="JE3" s="25"/>
      <c r="JF3" s="25"/>
      <c r="JG3" s="25"/>
      <c r="JH3" s="25"/>
      <c r="JI3" s="25"/>
      <c r="JJ3" s="25"/>
      <c r="JK3" s="25"/>
      <c r="JL3" s="25"/>
      <c r="JM3" s="25"/>
      <c r="JN3" s="25"/>
    </row>
    <row r="4" spans="1:274" s="32" customFormat="1" x14ac:dyDescent="0.4">
      <c r="A4" s="33"/>
      <c r="B4" s="247"/>
      <c r="C4" s="34"/>
      <c r="D4" s="35" t="s">
        <v>28</v>
      </c>
      <c r="E4" s="36" t="s">
        <v>42</v>
      </c>
      <c r="F4" s="36" t="s">
        <v>17</v>
      </c>
      <c r="G4" s="37" t="s">
        <v>1</v>
      </c>
      <c r="H4" s="38"/>
      <c r="I4" s="39">
        <v>1</v>
      </c>
      <c r="J4" s="40">
        <v>2</v>
      </c>
      <c r="K4" s="39">
        <v>3</v>
      </c>
      <c r="L4" s="40">
        <v>4</v>
      </c>
      <c r="M4" s="39">
        <v>5</v>
      </c>
      <c r="N4" s="40">
        <v>6</v>
      </c>
      <c r="O4" s="39">
        <v>7</v>
      </c>
      <c r="P4" s="40">
        <v>8</v>
      </c>
      <c r="Q4" s="39">
        <v>9</v>
      </c>
      <c r="R4" s="40">
        <v>10</v>
      </c>
      <c r="S4" s="39">
        <v>11</v>
      </c>
      <c r="T4" s="40">
        <v>12</v>
      </c>
      <c r="U4" s="39">
        <v>13</v>
      </c>
      <c r="V4" s="40">
        <v>14</v>
      </c>
      <c r="W4" s="39">
        <v>15</v>
      </c>
      <c r="X4" s="40">
        <v>16</v>
      </c>
      <c r="Y4" s="39">
        <v>17</v>
      </c>
      <c r="Z4" s="40">
        <v>18</v>
      </c>
      <c r="AA4" s="39">
        <v>19</v>
      </c>
      <c r="AB4" s="39">
        <v>20</v>
      </c>
      <c r="AC4" s="39">
        <v>21</v>
      </c>
      <c r="AD4" s="39">
        <v>22</v>
      </c>
      <c r="AE4" s="39">
        <v>23</v>
      </c>
      <c r="AF4" s="39">
        <v>24</v>
      </c>
      <c r="AG4" s="39">
        <v>25</v>
      </c>
      <c r="AH4" s="39">
        <v>26</v>
      </c>
      <c r="AI4" s="39">
        <v>27</v>
      </c>
      <c r="AJ4" s="39">
        <v>28</v>
      </c>
      <c r="AK4" s="39">
        <v>29</v>
      </c>
      <c r="AL4" s="39">
        <v>30</v>
      </c>
      <c r="AM4" s="39">
        <v>31</v>
      </c>
      <c r="AN4" s="39">
        <v>32</v>
      </c>
      <c r="AO4" s="39">
        <v>33</v>
      </c>
      <c r="AP4" s="39">
        <v>34</v>
      </c>
      <c r="AQ4" s="39">
        <v>35</v>
      </c>
      <c r="AR4" s="39">
        <v>36</v>
      </c>
      <c r="AS4" s="39">
        <v>37</v>
      </c>
      <c r="AT4" s="39">
        <v>38</v>
      </c>
      <c r="AU4" s="39">
        <v>39</v>
      </c>
      <c r="AV4" s="39">
        <v>40</v>
      </c>
      <c r="AW4" s="39">
        <v>41</v>
      </c>
      <c r="AX4" s="39">
        <v>42</v>
      </c>
      <c r="AY4" s="39">
        <v>43</v>
      </c>
      <c r="AZ4" s="39">
        <v>44</v>
      </c>
      <c r="BA4" s="39">
        <v>45</v>
      </c>
      <c r="BB4" s="39">
        <v>46</v>
      </c>
      <c r="BC4" s="39">
        <v>47</v>
      </c>
      <c r="BD4" s="39">
        <v>48</v>
      </c>
      <c r="BE4" s="39">
        <v>49</v>
      </c>
      <c r="BF4" s="39">
        <v>50</v>
      </c>
      <c r="BG4" s="39">
        <v>51</v>
      </c>
      <c r="BH4" s="39">
        <v>52</v>
      </c>
      <c r="BI4" s="39">
        <v>53</v>
      </c>
      <c r="BJ4" s="39">
        <v>54</v>
      </c>
      <c r="BK4" s="39">
        <v>55</v>
      </c>
      <c r="BL4" s="39">
        <v>56</v>
      </c>
      <c r="BM4" s="39">
        <v>57</v>
      </c>
      <c r="BN4" s="39">
        <v>58</v>
      </c>
      <c r="BO4" s="39">
        <v>59</v>
      </c>
      <c r="BP4" s="39">
        <v>60</v>
      </c>
      <c r="BQ4" s="39">
        <v>61</v>
      </c>
      <c r="BR4" s="39">
        <v>62</v>
      </c>
      <c r="BS4" s="39">
        <v>63</v>
      </c>
      <c r="BT4" s="39">
        <v>64</v>
      </c>
      <c r="BU4" s="39">
        <v>65</v>
      </c>
      <c r="BV4" s="39">
        <v>66</v>
      </c>
      <c r="BW4" s="39">
        <v>67</v>
      </c>
      <c r="BX4" s="39">
        <v>68</v>
      </c>
      <c r="BY4" s="40">
        <v>69</v>
      </c>
      <c r="BZ4" s="215" t="s">
        <v>39</v>
      </c>
      <c r="CA4" s="216" t="s">
        <v>32</v>
      </c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</row>
    <row r="5" spans="1:274" s="50" customFormat="1" x14ac:dyDescent="0.4">
      <c r="A5" s="41"/>
      <c r="B5" s="42"/>
      <c r="C5" s="43">
        <f>C6+C32+C47+C51</f>
        <v>2557000</v>
      </c>
      <c r="D5" s="44">
        <f>[1]ประมาณรายรับ67!H5</f>
        <v>2716364.16</v>
      </c>
      <c r="E5" s="45">
        <f>[1]ประมาณรายรับ67!H9</f>
        <v>1362079.98</v>
      </c>
      <c r="F5" s="45">
        <f>[1]ประมาณรายรับ67!H13</f>
        <v>1149697.5</v>
      </c>
      <c r="G5" s="46">
        <f t="shared" ref="G5:G34" si="0">SUM(D5:F5)</f>
        <v>5228141.6400000006</v>
      </c>
      <c r="H5" s="47"/>
      <c r="I5" s="48"/>
      <c r="J5" s="49"/>
      <c r="K5" s="48"/>
      <c r="L5" s="49"/>
      <c r="M5" s="48"/>
      <c r="N5" s="49"/>
      <c r="O5" s="48"/>
      <c r="P5" s="49"/>
      <c r="Q5" s="48"/>
      <c r="R5" s="49"/>
      <c r="S5" s="48"/>
      <c r="T5" s="49"/>
      <c r="U5" s="48"/>
      <c r="V5" s="49"/>
      <c r="W5" s="48"/>
      <c r="X5" s="49"/>
      <c r="Y5" s="48"/>
      <c r="Z5" s="49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9"/>
      <c r="BZ5" s="217"/>
      <c r="CA5" s="214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</row>
    <row r="6" spans="1:274" s="55" customFormat="1" ht="22" customHeight="1" x14ac:dyDescent="0.4">
      <c r="A6" s="51"/>
      <c r="B6" s="52" t="s">
        <v>2</v>
      </c>
      <c r="C6" s="53">
        <f>C7+C12+C16+C21+C27</f>
        <v>772000</v>
      </c>
      <c r="D6" s="53">
        <f>D7+D12+D16+D21+D27</f>
        <v>215500</v>
      </c>
      <c r="E6" s="53">
        <f>E7+E12+E16+E21+E27</f>
        <v>478000</v>
      </c>
      <c r="F6" s="53">
        <f>F7+F12+F16+F21+F27</f>
        <v>0</v>
      </c>
      <c r="G6" s="53">
        <f>G7+G12+G16+G21+G27</f>
        <v>693500</v>
      </c>
      <c r="H6" s="54"/>
      <c r="I6" s="53">
        <f>I7+I12+I16+I21+I27</f>
        <v>351362</v>
      </c>
      <c r="J6" s="53">
        <f t="shared" ref="J6:BY6" si="1">J7+J12+J16+J21+J27</f>
        <v>56800</v>
      </c>
      <c r="K6" s="53">
        <f t="shared" si="1"/>
        <v>115410</v>
      </c>
      <c r="L6" s="53">
        <f t="shared" si="1"/>
        <v>11155</v>
      </c>
      <c r="M6" s="53">
        <f t="shared" si="1"/>
        <v>11415</v>
      </c>
      <c r="N6" s="53">
        <f t="shared" si="1"/>
        <v>22393.9</v>
      </c>
      <c r="O6" s="53">
        <f t="shared" si="1"/>
        <v>18850</v>
      </c>
      <c r="P6" s="53">
        <f t="shared" si="1"/>
        <v>22834</v>
      </c>
      <c r="Q6" s="53">
        <f t="shared" si="1"/>
        <v>500</v>
      </c>
      <c r="R6" s="53">
        <f t="shared" si="1"/>
        <v>0</v>
      </c>
      <c r="S6" s="53">
        <f t="shared" si="1"/>
        <v>0</v>
      </c>
      <c r="T6" s="53">
        <f t="shared" si="1"/>
        <v>0</v>
      </c>
      <c r="U6" s="53">
        <f t="shared" si="1"/>
        <v>0</v>
      </c>
      <c r="V6" s="53">
        <f t="shared" si="1"/>
        <v>0</v>
      </c>
      <c r="W6" s="53">
        <f t="shared" si="1"/>
        <v>0</v>
      </c>
      <c r="X6" s="53">
        <f t="shared" si="1"/>
        <v>0</v>
      </c>
      <c r="Y6" s="53">
        <f t="shared" si="1"/>
        <v>0</v>
      </c>
      <c r="Z6" s="53">
        <f t="shared" si="1"/>
        <v>0</v>
      </c>
      <c r="AA6" s="53">
        <f t="shared" si="1"/>
        <v>0</v>
      </c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>
        <f t="shared" si="1"/>
        <v>0</v>
      </c>
      <c r="BZ6" s="218">
        <f>SUM(I6:BY6)</f>
        <v>610719.9</v>
      </c>
      <c r="CA6" s="219">
        <f>G6-BZ6</f>
        <v>82780.099999999977</v>
      </c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</row>
    <row r="7" spans="1:274" s="61" customFormat="1" ht="22" customHeight="1" x14ac:dyDescent="0.4">
      <c r="A7" s="56"/>
      <c r="B7" s="57" t="s">
        <v>43</v>
      </c>
      <c r="C7" s="58">
        <f>'[2]วิชาการ ง'!$E6</f>
        <v>70000</v>
      </c>
      <c r="D7" s="59">
        <f>SUM(D8:D11)</f>
        <v>45000</v>
      </c>
      <c r="E7" s="59">
        <f t="shared" ref="E7:BY7" si="2">SUM(E8:E11)</f>
        <v>20000</v>
      </c>
      <c r="F7" s="59">
        <f t="shared" si="2"/>
        <v>0</v>
      </c>
      <c r="G7" s="59">
        <f t="shared" si="2"/>
        <v>65000</v>
      </c>
      <c r="H7" s="60"/>
      <c r="I7" s="59">
        <f t="shared" si="2"/>
        <v>65000</v>
      </c>
      <c r="J7" s="59">
        <f t="shared" si="2"/>
        <v>0</v>
      </c>
      <c r="K7" s="59">
        <f t="shared" si="2"/>
        <v>0</v>
      </c>
      <c r="L7" s="59">
        <f t="shared" si="2"/>
        <v>0</v>
      </c>
      <c r="M7" s="59">
        <f t="shared" si="2"/>
        <v>0</v>
      </c>
      <c r="N7" s="59">
        <f t="shared" si="2"/>
        <v>0</v>
      </c>
      <c r="O7" s="59">
        <f t="shared" si="2"/>
        <v>0</v>
      </c>
      <c r="P7" s="59">
        <f t="shared" si="2"/>
        <v>0</v>
      </c>
      <c r="Q7" s="59">
        <f t="shared" si="2"/>
        <v>0</v>
      </c>
      <c r="R7" s="59">
        <f t="shared" si="2"/>
        <v>0</v>
      </c>
      <c r="S7" s="59">
        <f t="shared" si="2"/>
        <v>0</v>
      </c>
      <c r="T7" s="59">
        <f t="shared" si="2"/>
        <v>0</v>
      </c>
      <c r="U7" s="59">
        <f t="shared" si="2"/>
        <v>0</v>
      </c>
      <c r="V7" s="59">
        <f t="shared" si="2"/>
        <v>0</v>
      </c>
      <c r="W7" s="59">
        <f t="shared" si="2"/>
        <v>0</v>
      </c>
      <c r="X7" s="59">
        <f t="shared" si="2"/>
        <v>0</v>
      </c>
      <c r="Y7" s="59">
        <f t="shared" si="2"/>
        <v>0</v>
      </c>
      <c r="Z7" s="59">
        <f t="shared" si="2"/>
        <v>0</v>
      </c>
      <c r="AA7" s="59">
        <f t="shared" si="2"/>
        <v>0</v>
      </c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>
        <f t="shared" si="2"/>
        <v>0</v>
      </c>
      <c r="BZ7" s="218">
        <f t="shared" ref="BZ7:BZ65" si="3">SUM(I7:BY7)</f>
        <v>65000</v>
      </c>
      <c r="CA7" s="220">
        <f t="shared" ref="CA7:CA65" si="4">G7-BZ7</f>
        <v>0</v>
      </c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</row>
    <row r="8" spans="1:274" s="61" customFormat="1" ht="22" customHeight="1" x14ac:dyDescent="0.4">
      <c r="A8" s="56">
        <v>1</v>
      </c>
      <c r="B8" s="62" t="s">
        <v>44</v>
      </c>
      <c r="C8" s="63">
        <f>'[2]วิชาการ ง'!$E7</f>
        <v>15000</v>
      </c>
      <c r="D8" s="63">
        <f>'[2]วิชาการ ง'!$E7</f>
        <v>15000</v>
      </c>
      <c r="E8" s="64"/>
      <c r="F8" s="64"/>
      <c r="G8" s="65">
        <f t="shared" si="0"/>
        <v>15000</v>
      </c>
      <c r="H8" s="66"/>
      <c r="I8" s="239">
        <v>15000</v>
      </c>
      <c r="J8" s="67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218">
        <f t="shared" si="3"/>
        <v>15000</v>
      </c>
      <c r="CA8" s="221">
        <f t="shared" si="4"/>
        <v>0</v>
      </c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</row>
    <row r="9" spans="1:274" s="61" customFormat="1" ht="22" customHeight="1" x14ac:dyDescent="0.4">
      <c r="A9" s="56">
        <v>2</v>
      </c>
      <c r="B9" s="62" t="s">
        <v>45</v>
      </c>
      <c r="C9" s="63">
        <f>'[2]วิชาการ ง'!$E8</f>
        <v>20000</v>
      </c>
      <c r="D9" s="64">
        <v>20000</v>
      </c>
      <c r="E9" s="64"/>
      <c r="F9" s="64"/>
      <c r="G9" s="65">
        <f t="shared" si="0"/>
        <v>20000</v>
      </c>
      <c r="H9" s="66"/>
      <c r="I9" s="239">
        <v>20000</v>
      </c>
      <c r="J9" s="67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218">
        <f t="shared" si="3"/>
        <v>20000</v>
      </c>
      <c r="CA9" s="221">
        <f t="shared" si="4"/>
        <v>0</v>
      </c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</row>
    <row r="10" spans="1:274" s="61" customFormat="1" ht="22" customHeight="1" x14ac:dyDescent="0.4">
      <c r="A10" s="56">
        <v>3</v>
      </c>
      <c r="B10" s="62" t="s">
        <v>46</v>
      </c>
      <c r="C10" s="63">
        <f>'[2]วิชาการ ง'!$E9</f>
        <v>25000</v>
      </c>
      <c r="D10" s="64"/>
      <c r="E10" s="68">
        <v>20000</v>
      </c>
      <c r="F10" s="64"/>
      <c r="G10" s="65">
        <f t="shared" si="0"/>
        <v>20000</v>
      </c>
      <c r="H10" s="66"/>
      <c r="I10" s="239">
        <v>20000</v>
      </c>
      <c r="J10" s="67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218">
        <f t="shared" si="3"/>
        <v>20000</v>
      </c>
      <c r="CA10" s="221">
        <f t="shared" si="4"/>
        <v>0</v>
      </c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</row>
    <row r="11" spans="1:274" s="61" customFormat="1" ht="22" customHeight="1" x14ac:dyDescent="0.4">
      <c r="A11" s="69">
        <v>4</v>
      </c>
      <c r="B11" s="62" t="s">
        <v>47</v>
      </c>
      <c r="C11" s="63">
        <f>'[2]วิชาการ ง'!$E10</f>
        <v>10000</v>
      </c>
      <c r="D11" s="64">
        <v>10000</v>
      </c>
      <c r="E11" s="64"/>
      <c r="F11" s="64"/>
      <c r="G11" s="65">
        <f t="shared" si="0"/>
        <v>10000</v>
      </c>
      <c r="H11" s="66"/>
      <c r="I11" s="239">
        <v>10000</v>
      </c>
      <c r="J11" s="67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218">
        <f t="shared" si="3"/>
        <v>10000</v>
      </c>
      <c r="CA11" s="221">
        <f t="shared" si="4"/>
        <v>0</v>
      </c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</row>
    <row r="12" spans="1:274" s="61" customFormat="1" ht="22" customHeight="1" x14ac:dyDescent="0.4">
      <c r="A12" s="56"/>
      <c r="B12" s="57" t="s">
        <v>48</v>
      </c>
      <c r="C12" s="58">
        <f>'[2]วิชาการ ง'!$E11</f>
        <v>91000</v>
      </c>
      <c r="D12" s="70">
        <f>SUM(D13:D15)</f>
        <v>65000</v>
      </c>
      <c r="E12" s="70">
        <f t="shared" ref="E12" si="5">SUM(E13:E15)</f>
        <v>25000</v>
      </c>
      <c r="F12" s="70">
        <f t="shared" ref="F12" si="6">SUM(F13:F15)</f>
        <v>0</v>
      </c>
      <c r="G12" s="70">
        <f t="shared" ref="G12:I12" si="7">SUM(G13:G15)</f>
        <v>90000</v>
      </c>
      <c r="H12" s="66"/>
      <c r="I12" s="70">
        <f t="shared" si="7"/>
        <v>67500</v>
      </c>
      <c r="J12" s="70">
        <f t="shared" ref="J12" si="8">SUM(J13:J15)</f>
        <v>3000</v>
      </c>
      <c r="K12" s="70">
        <f t="shared" ref="K12" si="9">SUM(K13:K15)</f>
        <v>4500</v>
      </c>
      <c r="L12" s="70">
        <f t="shared" ref="L12" si="10">SUM(L13:L15)</f>
        <v>0</v>
      </c>
      <c r="M12" s="70">
        <f t="shared" ref="M12" si="11">SUM(M13:M15)</f>
        <v>0</v>
      </c>
      <c r="N12" s="70">
        <f t="shared" ref="N12" si="12">SUM(N13:N15)</f>
        <v>0</v>
      </c>
      <c r="O12" s="70">
        <f t="shared" ref="O12" si="13">SUM(O13:O15)</f>
        <v>0</v>
      </c>
      <c r="P12" s="70">
        <f t="shared" ref="P12" si="14">SUM(P13:P15)</f>
        <v>0</v>
      </c>
      <c r="Q12" s="70">
        <f t="shared" ref="Q12" si="15">SUM(Q13:Q15)</f>
        <v>0</v>
      </c>
      <c r="R12" s="70">
        <f t="shared" ref="R12" si="16">SUM(R13:R15)</f>
        <v>0</v>
      </c>
      <c r="S12" s="70">
        <f t="shared" ref="S12" si="17">SUM(S13:S15)</f>
        <v>0</v>
      </c>
      <c r="T12" s="70">
        <f t="shared" ref="T12" si="18">SUM(T13:T15)</f>
        <v>0</v>
      </c>
      <c r="U12" s="70">
        <f t="shared" ref="U12" si="19">SUM(U13:U15)</f>
        <v>0</v>
      </c>
      <c r="V12" s="70">
        <f t="shared" ref="V12" si="20">SUM(V13:V15)</f>
        <v>0</v>
      </c>
      <c r="W12" s="70">
        <f t="shared" ref="W12" si="21">SUM(W13:W15)</f>
        <v>0</v>
      </c>
      <c r="X12" s="70">
        <f t="shared" ref="X12" si="22">SUM(X13:X15)</f>
        <v>0</v>
      </c>
      <c r="Y12" s="70">
        <f t="shared" ref="Y12" si="23">SUM(Y13:Y15)</f>
        <v>0</v>
      </c>
      <c r="Z12" s="70">
        <f t="shared" ref="Z12" si="24">SUM(Z13:Z15)</f>
        <v>0</v>
      </c>
      <c r="AA12" s="70">
        <f t="shared" ref="AA12" si="25">SUM(AA13:AA15)</f>
        <v>0</v>
      </c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>
        <f t="shared" ref="BY12" si="26">SUM(BY13:BY15)</f>
        <v>0</v>
      </c>
      <c r="BZ12" s="218">
        <f t="shared" si="3"/>
        <v>75000</v>
      </c>
      <c r="CA12" s="220">
        <f t="shared" si="4"/>
        <v>15000</v>
      </c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</row>
    <row r="13" spans="1:274" s="61" customFormat="1" ht="22" customHeight="1" x14ac:dyDescent="0.4">
      <c r="A13" s="56">
        <v>5</v>
      </c>
      <c r="B13" s="62" t="s">
        <v>49</v>
      </c>
      <c r="C13" s="63">
        <f>'[2]วิชาการ ง'!$E12</f>
        <v>15000</v>
      </c>
      <c r="D13" s="71">
        <v>15000</v>
      </c>
      <c r="E13" s="71"/>
      <c r="F13" s="71"/>
      <c r="G13" s="72">
        <f t="shared" si="0"/>
        <v>15000</v>
      </c>
      <c r="H13" s="73"/>
      <c r="I13" s="239">
        <v>15000</v>
      </c>
      <c r="J13" s="67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218">
        <f t="shared" si="3"/>
        <v>15000</v>
      </c>
      <c r="CA13" s="221">
        <f t="shared" si="4"/>
        <v>0</v>
      </c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</row>
    <row r="14" spans="1:274" s="61" customFormat="1" ht="22" customHeight="1" x14ac:dyDescent="0.4">
      <c r="A14" s="56">
        <v>6</v>
      </c>
      <c r="B14" s="62" t="s">
        <v>50</v>
      </c>
      <c r="C14" s="63">
        <f>'[2]วิชาการ ง'!$E13</f>
        <v>25000</v>
      </c>
      <c r="D14" s="74"/>
      <c r="E14" s="74">
        <v>25000</v>
      </c>
      <c r="F14" s="74"/>
      <c r="G14" s="72">
        <f t="shared" si="0"/>
        <v>25000</v>
      </c>
      <c r="H14" s="73"/>
      <c r="I14" s="239">
        <v>2500</v>
      </c>
      <c r="J14" s="67">
        <v>3000</v>
      </c>
      <c r="K14" s="240">
        <v>4500</v>
      </c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218">
        <f t="shared" si="3"/>
        <v>10000</v>
      </c>
      <c r="CA14" s="221">
        <f t="shared" si="4"/>
        <v>15000</v>
      </c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</row>
    <row r="15" spans="1:274" s="61" customFormat="1" ht="22" customHeight="1" x14ac:dyDescent="0.4">
      <c r="A15" s="56">
        <v>7</v>
      </c>
      <c r="B15" s="62" t="s">
        <v>51</v>
      </c>
      <c r="C15" s="63">
        <f>'[2]วิชาการ ง'!$E14</f>
        <v>51000</v>
      </c>
      <c r="D15" s="74">
        <v>50000</v>
      </c>
      <c r="E15" s="74"/>
      <c r="F15" s="74"/>
      <c r="G15" s="72">
        <f t="shared" si="0"/>
        <v>50000</v>
      </c>
      <c r="H15" s="73"/>
      <c r="I15" s="239">
        <v>50000</v>
      </c>
      <c r="J15" s="67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218">
        <f t="shared" si="3"/>
        <v>50000</v>
      </c>
      <c r="CA15" s="221">
        <f t="shared" si="4"/>
        <v>0</v>
      </c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</row>
    <row r="16" spans="1:274" s="61" customFormat="1" ht="22" customHeight="1" x14ac:dyDescent="0.4">
      <c r="A16" s="56"/>
      <c r="B16" s="57" t="s">
        <v>52</v>
      </c>
      <c r="C16" s="58">
        <f>'[2]วิชาการ ง'!$E15</f>
        <v>147500</v>
      </c>
      <c r="D16" s="70">
        <f>SUM(D17:D20)</f>
        <v>0</v>
      </c>
      <c r="E16" s="70">
        <f t="shared" ref="E16:BY16" si="27">SUM(E17:E20)</f>
        <v>133000</v>
      </c>
      <c r="F16" s="70">
        <f t="shared" si="27"/>
        <v>0</v>
      </c>
      <c r="G16" s="70">
        <f t="shared" si="27"/>
        <v>133000</v>
      </c>
      <c r="H16" s="75"/>
      <c r="I16" s="70">
        <f t="shared" si="27"/>
        <v>24850</v>
      </c>
      <c r="J16" s="70">
        <f t="shared" si="27"/>
        <v>23500</v>
      </c>
      <c r="K16" s="70">
        <f t="shared" si="27"/>
        <v>73650</v>
      </c>
      <c r="L16" s="70">
        <f t="shared" si="27"/>
        <v>0</v>
      </c>
      <c r="M16" s="70">
        <f t="shared" si="27"/>
        <v>0</v>
      </c>
      <c r="N16" s="70">
        <f t="shared" si="27"/>
        <v>0</v>
      </c>
      <c r="O16" s="70">
        <f t="shared" si="27"/>
        <v>0</v>
      </c>
      <c r="P16" s="70">
        <f t="shared" si="27"/>
        <v>0</v>
      </c>
      <c r="Q16" s="70">
        <f t="shared" si="27"/>
        <v>0</v>
      </c>
      <c r="R16" s="70">
        <f t="shared" si="27"/>
        <v>0</v>
      </c>
      <c r="S16" s="70">
        <f t="shared" si="27"/>
        <v>0</v>
      </c>
      <c r="T16" s="70">
        <f t="shared" si="27"/>
        <v>0</v>
      </c>
      <c r="U16" s="70">
        <f t="shared" si="27"/>
        <v>0</v>
      </c>
      <c r="V16" s="70">
        <f t="shared" si="27"/>
        <v>0</v>
      </c>
      <c r="W16" s="70">
        <f t="shared" si="27"/>
        <v>0</v>
      </c>
      <c r="X16" s="70">
        <f t="shared" si="27"/>
        <v>0</v>
      </c>
      <c r="Y16" s="70">
        <f t="shared" si="27"/>
        <v>0</v>
      </c>
      <c r="Z16" s="70">
        <f t="shared" si="27"/>
        <v>0</v>
      </c>
      <c r="AA16" s="70">
        <f t="shared" si="27"/>
        <v>0</v>
      </c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>
        <f t="shared" si="27"/>
        <v>0</v>
      </c>
      <c r="BZ16" s="218">
        <f t="shared" si="3"/>
        <v>122000</v>
      </c>
      <c r="CA16" s="220">
        <f t="shared" si="4"/>
        <v>11000</v>
      </c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</row>
    <row r="17" spans="1:274" s="61" customFormat="1" ht="22" customHeight="1" x14ac:dyDescent="0.4">
      <c r="A17" s="56">
        <v>8</v>
      </c>
      <c r="B17" s="62" t="s">
        <v>53</v>
      </c>
      <c r="C17" s="63">
        <f>'[2]วิชาการ ง'!$E16</f>
        <v>66000</v>
      </c>
      <c r="D17" s="74"/>
      <c r="E17" s="76">
        <v>60000</v>
      </c>
      <c r="F17" s="74"/>
      <c r="G17" s="72">
        <f t="shared" si="0"/>
        <v>60000</v>
      </c>
      <c r="H17" s="73"/>
      <c r="I17" s="239">
        <v>3450</v>
      </c>
      <c r="J17" s="67">
        <v>21800</v>
      </c>
      <c r="K17" s="240">
        <v>34750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218">
        <f t="shared" si="3"/>
        <v>60000</v>
      </c>
      <c r="CA17" s="221">
        <f t="shared" si="4"/>
        <v>0</v>
      </c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</row>
    <row r="18" spans="1:274" s="61" customFormat="1" ht="22" customHeight="1" x14ac:dyDescent="0.4">
      <c r="A18" s="56">
        <v>9</v>
      </c>
      <c r="B18" s="62" t="s">
        <v>54</v>
      </c>
      <c r="C18" s="63">
        <f>'[2]วิชาการ ง'!$E17</f>
        <v>63000</v>
      </c>
      <c r="D18" s="74"/>
      <c r="E18" s="76">
        <v>60000</v>
      </c>
      <c r="F18" s="74"/>
      <c r="G18" s="72">
        <f t="shared" si="0"/>
        <v>60000</v>
      </c>
      <c r="H18" s="73"/>
      <c r="I18" s="239">
        <v>19400</v>
      </c>
      <c r="J18" s="67">
        <v>1700</v>
      </c>
      <c r="K18" s="240">
        <v>38900</v>
      </c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218">
        <f t="shared" si="3"/>
        <v>60000</v>
      </c>
      <c r="CA18" s="221">
        <f t="shared" si="4"/>
        <v>0</v>
      </c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</row>
    <row r="19" spans="1:274" s="61" customFormat="1" ht="22" customHeight="1" x14ac:dyDescent="0.4">
      <c r="A19" s="56">
        <v>10</v>
      </c>
      <c r="B19" s="62" t="s">
        <v>55</v>
      </c>
      <c r="C19" s="63">
        <f>'[2]วิชาการ ง'!$E18</f>
        <v>15500</v>
      </c>
      <c r="D19" s="74"/>
      <c r="E19" s="74">
        <v>10000</v>
      </c>
      <c r="F19" s="74"/>
      <c r="G19" s="72">
        <f t="shared" si="0"/>
        <v>10000</v>
      </c>
      <c r="H19" s="73"/>
      <c r="I19" s="239">
        <v>2000</v>
      </c>
      <c r="J19" s="67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218">
        <f t="shared" si="3"/>
        <v>2000</v>
      </c>
      <c r="CA19" s="221">
        <f t="shared" si="4"/>
        <v>8000</v>
      </c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</row>
    <row r="20" spans="1:274" s="61" customFormat="1" ht="22" customHeight="1" x14ac:dyDescent="0.4">
      <c r="A20" s="56">
        <v>11</v>
      </c>
      <c r="B20" s="62" t="s">
        <v>56</v>
      </c>
      <c r="C20" s="63">
        <f>'[2]วิชาการ ง'!$E19</f>
        <v>3000</v>
      </c>
      <c r="D20" s="74"/>
      <c r="E20" s="74">
        <v>3000</v>
      </c>
      <c r="F20" s="74"/>
      <c r="G20" s="72">
        <f t="shared" si="0"/>
        <v>3000</v>
      </c>
      <c r="H20" s="73"/>
      <c r="I20" s="189"/>
      <c r="J20" s="67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218">
        <f t="shared" si="3"/>
        <v>0</v>
      </c>
      <c r="CA20" s="221">
        <f t="shared" si="4"/>
        <v>3000</v>
      </c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</row>
    <row r="21" spans="1:274" s="61" customFormat="1" ht="22" customHeight="1" x14ac:dyDescent="0.4">
      <c r="A21" s="56"/>
      <c r="B21" s="57" t="s">
        <v>43</v>
      </c>
      <c r="C21" s="58">
        <f>'[2]วิชาการ ง'!$E20</f>
        <v>397000</v>
      </c>
      <c r="D21" s="70">
        <f>SUM(D22:D26)</f>
        <v>50000</v>
      </c>
      <c r="E21" s="70">
        <f t="shared" ref="E21:F21" si="28">SUM(E22:E26)</f>
        <v>300000</v>
      </c>
      <c r="F21" s="70">
        <f t="shared" si="28"/>
        <v>0</v>
      </c>
      <c r="G21" s="70">
        <f>SUM(G22:G26)</f>
        <v>350000</v>
      </c>
      <c r="H21" s="73"/>
      <c r="I21" s="70">
        <f>SUM(I22:I26)</f>
        <v>188782</v>
      </c>
      <c r="J21" s="70">
        <f t="shared" ref="J21:BY21" si="29">SUM(J22:J26)</f>
        <v>28550</v>
      </c>
      <c r="K21" s="70">
        <f t="shared" si="29"/>
        <v>31140</v>
      </c>
      <c r="L21" s="70">
        <f t="shared" si="29"/>
        <v>9440</v>
      </c>
      <c r="M21" s="70">
        <f t="shared" si="29"/>
        <v>4000</v>
      </c>
      <c r="N21" s="70">
        <f t="shared" si="29"/>
        <v>22393.9</v>
      </c>
      <c r="O21" s="70">
        <f t="shared" si="29"/>
        <v>18850</v>
      </c>
      <c r="P21" s="70">
        <f t="shared" si="29"/>
        <v>22834</v>
      </c>
      <c r="Q21" s="70">
        <f t="shared" si="29"/>
        <v>500</v>
      </c>
      <c r="R21" s="70">
        <f t="shared" si="29"/>
        <v>0</v>
      </c>
      <c r="S21" s="70">
        <f t="shared" si="29"/>
        <v>0</v>
      </c>
      <c r="T21" s="70">
        <f t="shared" si="29"/>
        <v>0</v>
      </c>
      <c r="U21" s="70">
        <f t="shared" si="29"/>
        <v>0</v>
      </c>
      <c r="V21" s="70">
        <f t="shared" si="29"/>
        <v>0</v>
      </c>
      <c r="W21" s="70">
        <f t="shared" si="29"/>
        <v>0</v>
      </c>
      <c r="X21" s="70">
        <f t="shared" si="29"/>
        <v>0</v>
      </c>
      <c r="Y21" s="70">
        <f t="shared" si="29"/>
        <v>0</v>
      </c>
      <c r="Z21" s="70">
        <f t="shared" si="29"/>
        <v>0</v>
      </c>
      <c r="AA21" s="70">
        <f t="shared" si="29"/>
        <v>0</v>
      </c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>
        <f t="shared" si="29"/>
        <v>0</v>
      </c>
      <c r="BZ21" s="218">
        <f t="shared" si="3"/>
        <v>326489.90000000002</v>
      </c>
      <c r="CA21" s="220">
        <f t="shared" si="4"/>
        <v>23510.099999999977</v>
      </c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</row>
    <row r="22" spans="1:274" s="61" customFormat="1" ht="22" customHeight="1" x14ac:dyDescent="0.4">
      <c r="A22" s="56">
        <v>12</v>
      </c>
      <c r="B22" s="62" t="s">
        <v>57</v>
      </c>
      <c r="C22" s="63">
        <f>'[2]วิชาการ ง'!$E21</f>
        <v>100000</v>
      </c>
      <c r="D22" s="74"/>
      <c r="E22" s="74">
        <v>100000</v>
      </c>
      <c r="F22" s="74"/>
      <c r="G22" s="72">
        <f t="shared" si="0"/>
        <v>100000</v>
      </c>
      <c r="H22" s="73"/>
      <c r="I22" s="239">
        <v>25137</v>
      </c>
      <c r="J22" s="67">
        <v>2850</v>
      </c>
      <c r="K22" s="240">
        <v>4495</v>
      </c>
      <c r="L22" s="240">
        <v>8640</v>
      </c>
      <c r="M22" s="240">
        <v>3200</v>
      </c>
      <c r="N22" s="241">
        <v>19393.900000000001</v>
      </c>
      <c r="O22" s="240">
        <v>14950</v>
      </c>
      <c r="P22" s="240">
        <v>21334</v>
      </c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218">
        <f t="shared" si="3"/>
        <v>99999.9</v>
      </c>
      <c r="CA22" s="221">
        <f t="shared" si="4"/>
        <v>0.10000000000582077</v>
      </c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  <c r="IW22" s="25"/>
      <c r="IX22" s="25"/>
      <c r="IY22" s="25"/>
      <c r="IZ22" s="25"/>
      <c r="JA22" s="25"/>
      <c r="JB22" s="25"/>
      <c r="JC22" s="25"/>
      <c r="JD22" s="25"/>
      <c r="JE22" s="25"/>
      <c r="JF22" s="25"/>
      <c r="JG22" s="25"/>
      <c r="JH22" s="25"/>
      <c r="JI22" s="25"/>
      <c r="JJ22" s="25"/>
      <c r="JK22" s="25"/>
      <c r="JL22" s="25"/>
      <c r="JM22" s="25"/>
      <c r="JN22" s="25"/>
    </row>
    <row r="23" spans="1:274" s="61" customFormat="1" ht="22" customHeight="1" x14ac:dyDescent="0.4">
      <c r="A23" s="56">
        <v>13</v>
      </c>
      <c r="B23" s="62" t="s">
        <v>58</v>
      </c>
      <c r="C23" s="63">
        <f>'[2]วิชาการ ง'!$E22</f>
        <v>20000</v>
      </c>
      <c r="D23" s="74"/>
      <c r="E23" s="74">
        <v>20000</v>
      </c>
      <c r="F23" s="74"/>
      <c r="G23" s="72">
        <f t="shared" si="0"/>
        <v>20000</v>
      </c>
      <c r="H23" s="73"/>
      <c r="I23" s="239">
        <v>8500</v>
      </c>
      <c r="J23" s="67">
        <v>11500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218">
        <f t="shared" si="3"/>
        <v>20000</v>
      </c>
      <c r="CA23" s="221">
        <f t="shared" si="4"/>
        <v>0</v>
      </c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</row>
    <row r="24" spans="1:274" s="61" customFormat="1" ht="22" customHeight="1" x14ac:dyDescent="0.4">
      <c r="A24" s="56">
        <v>14</v>
      </c>
      <c r="B24" s="62" t="s">
        <v>59</v>
      </c>
      <c r="C24" s="63">
        <f>'[2]วิชาการ ง'!$E23</f>
        <v>200000</v>
      </c>
      <c r="D24" s="74"/>
      <c r="E24" s="77">
        <v>180000</v>
      </c>
      <c r="F24" s="74"/>
      <c r="G24" s="72">
        <f t="shared" si="0"/>
        <v>180000</v>
      </c>
      <c r="H24" s="73"/>
      <c r="I24" s="239">
        <v>150645</v>
      </c>
      <c r="J24" s="67">
        <v>7200</v>
      </c>
      <c r="K24" s="240">
        <v>22155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218">
        <f t="shared" si="3"/>
        <v>180000</v>
      </c>
      <c r="CA24" s="221">
        <f t="shared" si="4"/>
        <v>0</v>
      </c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</row>
    <row r="25" spans="1:274" s="61" customFormat="1" ht="22" customHeight="1" x14ac:dyDescent="0.4">
      <c r="A25" s="56">
        <v>15</v>
      </c>
      <c r="B25" s="62" t="s">
        <v>60</v>
      </c>
      <c r="C25" s="63">
        <f>'[2]วิชาการ ง'!$E24</f>
        <v>10000</v>
      </c>
      <c r="D25" s="74">
        <v>10000</v>
      </c>
      <c r="E25" s="74"/>
      <c r="F25" s="74"/>
      <c r="G25" s="72">
        <f t="shared" si="0"/>
        <v>10000</v>
      </c>
      <c r="H25" s="73"/>
      <c r="I25" s="189"/>
      <c r="J25" s="67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218">
        <f t="shared" si="3"/>
        <v>0</v>
      </c>
      <c r="CA25" s="221">
        <f t="shared" si="4"/>
        <v>10000</v>
      </c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</row>
    <row r="26" spans="1:274" s="61" customFormat="1" ht="22" customHeight="1" x14ac:dyDescent="0.4">
      <c r="A26" s="56">
        <v>16</v>
      </c>
      <c r="B26" s="62" t="s">
        <v>61</v>
      </c>
      <c r="C26" s="63">
        <f>'[2]วิชาการ ง'!$E25</f>
        <v>67000</v>
      </c>
      <c r="D26" s="78">
        <v>40000</v>
      </c>
      <c r="E26" s="74"/>
      <c r="F26" s="74"/>
      <c r="G26" s="72">
        <f t="shared" si="0"/>
        <v>40000</v>
      </c>
      <c r="H26" s="73"/>
      <c r="I26" s="239">
        <v>4500</v>
      </c>
      <c r="J26" s="233">
        <v>7000</v>
      </c>
      <c r="K26" s="240">
        <v>4490</v>
      </c>
      <c r="L26" s="88">
        <v>800</v>
      </c>
      <c r="M26" s="88">
        <v>800</v>
      </c>
      <c r="N26" s="240">
        <v>3000</v>
      </c>
      <c r="O26" s="240">
        <v>3900</v>
      </c>
      <c r="P26" s="240">
        <v>1500</v>
      </c>
      <c r="Q26" s="88">
        <v>500</v>
      </c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218">
        <f t="shared" si="3"/>
        <v>26490</v>
      </c>
      <c r="CA26" s="221">
        <f t="shared" si="4"/>
        <v>13510</v>
      </c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</row>
    <row r="27" spans="1:274" s="61" customFormat="1" ht="22" customHeight="1" x14ac:dyDescent="0.4">
      <c r="A27" s="56"/>
      <c r="B27" s="57" t="s">
        <v>62</v>
      </c>
      <c r="C27" s="58">
        <f>'[2]วิชาการ ง'!$E26</f>
        <v>66500</v>
      </c>
      <c r="D27" s="70">
        <f>SUM(D28:D30)</f>
        <v>55500</v>
      </c>
      <c r="E27" s="70">
        <f t="shared" ref="E27:BY27" si="30">SUM(E28:E30)</f>
        <v>0</v>
      </c>
      <c r="F27" s="70">
        <f t="shared" si="30"/>
        <v>0</v>
      </c>
      <c r="G27" s="70">
        <f t="shared" si="30"/>
        <v>55500</v>
      </c>
      <c r="H27" s="75"/>
      <c r="I27" s="70">
        <f t="shared" si="30"/>
        <v>5230</v>
      </c>
      <c r="J27" s="70">
        <f t="shared" si="30"/>
        <v>1750</v>
      </c>
      <c r="K27" s="70">
        <f t="shared" si="30"/>
        <v>6120</v>
      </c>
      <c r="L27" s="70">
        <f t="shared" si="30"/>
        <v>1715</v>
      </c>
      <c r="M27" s="70">
        <f t="shared" si="30"/>
        <v>7415</v>
      </c>
      <c r="N27" s="70">
        <f t="shared" si="30"/>
        <v>0</v>
      </c>
      <c r="O27" s="70">
        <f t="shared" si="30"/>
        <v>0</v>
      </c>
      <c r="P27" s="70">
        <f t="shared" si="30"/>
        <v>0</v>
      </c>
      <c r="Q27" s="70">
        <f t="shared" si="30"/>
        <v>0</v>
      </c>
      <c r="R27" s="70">
        <f t="shared" si="30"/>
        <v>0</v>
      </c>
      <c r="S27" s="70">
        <f t="shared" si="30"/>
        <v>0</v>
      </c>
      <c r="T27" s="70">
        <f t="shared" si="30"/>
        <v>0</v>
      </c>
      <c r="U27" s="70">
        <f t="shared" si="30"/>
        <v>0</v>
      </c>
      <c r="V27" s="70">
        <f t="shared" si="30"/>
        <v>0</v>
      </c>
      <c r="W27" s="70">
        <f t="shared" si="30"/>
        <v>0</v>
      </c>
      <c r="X27" s="70">
        <f t="shared" si="30"/>
        <v>0</v>
      </c>
      <c r="Y27" s="70">
        <f t="shared" si="30"/>
        <v>0</v>
      </c>
      <c r="Z27" s="70">
        <f t="shared" si="30"/>
        <v>0</v>
      </c>
      <c r="AA27" s="70">
        <f t="shared" si="30"/>
        <v>0</v>
      </c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>
        <f t="shared" si="30"/>
        <v>0</v>
      </c>
      <c r="BZ27" s="218">
        <f t="shared" si="3"/>
        <v>22230</v>
      </c>
      <c r="CA27" s="220">
        <f t="shared" si="4"/>
        <v>33270</v>
      </c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</row>
    <row r="28" spans="1:274" s="83" customFormat="1" ht="22" customHeight="1" x14ac:dyDescent="0.4">
      <c r="A28" s="56">
        <v>17</v>
      </c>
      <c r="B28" s="62" t="s">
        <v>63</v>
      </c>
      <c r="C28" s="79">
        <f>'[2]วิชาการ ง'!$E27</f>
        <v>25000</v>
      </c>
      <c r="D28" s="80">
        <v>20000</v>
      </c>
      <c r="E28" s="81">
        <f>SUM(E29:E31)</f>
        <v>0</v>
      </c>
      <c r="F28" s="81">
        <f>SUM(F29:F31)</f>
        <v>0</v>
      </c>
      <c r="G28" s="82">
        <f t="shared" si="0"/>
        <v>20000</v>
      </c>
      <c r="H28" s="82"/>
      <c r="I28" s="239">
        <v>3000</v>
      </c>
      <c r="J28" s="234">
        <v>1750</v>
      </c>
      <c r="K28" s="240">
        <v>6120</v>
      </c>
      <c r="L28" s="240">
        <v>1715</v>
      </c>
      <c r="M28" s="240">
        <v>7415</v>
      </c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  <c r="AO28" s="228"/>
      <c r="AP28" s="228"/>
      <c r="AQ28" s="228"/>
      <c r="AR28" s="228"/>
      <c r="AS28" s="228"/>
      <c r="AT28" s="228"/>
      <c r="AU28" s="228"/>
      <c r="AV28" s="228"/>
      <c r="AW28" s="228"/>
      <c r="AX28" s="228"/>
      <c r="AY28" s="228"/>
      <c r="AZ28" s="228"/>
      <c r="BA28" s="228"/>
      <c r="BB28" s="228"/>
      <c r="BC28" s="228"/>
      <c r="BD28" s="228"/>
      <c r="BE28" s="228"/>
      <c r="BF28" s="228"/>
      <c r="BG28" s="228"/>
      <c r="BH28" s="228"/>
      <c r="BI28" s="228"/>
      <c r="BJ28" s="228"/>
      <c r="BK28" s="228"/>
      <c r="BL28" s="228"/>
      <c r="BM28" s="228"/>
      <c r="BN28" s="228"/>
      <c r="BO28" s="228"/>
      <c r="BP28" s="228"/>
      <c r="BQ28" s="228"/>
      <c r="BR28" s="228"/>
      <c r="BS28" s="228"/>
      <c r="BT28" s="228"/>
      <c r="BU28" s="228"/>
      <c r="BV28" s="228"/>
      <c r="BW28" s="228"/>
      <c r="BX28" s="228"/>
      <c r="BY28" s="228"/>
      <c r="BZ28" s="222">
        <f t="shared" si="3"/>
        <v>20000</v>
      </c>
      <c r="CA28" s="223">
        <f t="shared" si="4"/>
        <v>0</v>
      </c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</row>
    <row r="29" spans="1:274" s="61" customFormat="1" ht="22" customHeight="1" x14ac:dyDescent="0.4">
      <c r="A29" s="56">
        <v>18</v>
      </c>
      <c r="B29" s="62" t="s">
        <v>64</v>
      </c>
      <c r="C29" s="63">
        <f>'[2]วิชาการ ง'!$E28</f>
        <v>36000</v>
      </c>
      <c r="D29" s="68">
        <v>30000</v>
      </c>
      <c r="E29" s="64"/>
      <c r="F29" s="64"/>
      <c r="G29" s="65">
        <f t="shared" si="0"/>
        <v>30000</v>
      </c>
      <c r="H29" s="66"/>
      <c r="I29" s="239">
        <v>2230</v>
      </c>
      <c r="J29" s="84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218">
        <f t="shared" si="3"/>
        <v>2230</v>
      </c>
      <c r="CA29" s="221">
        <f t="shared" si="4"/>
        <v>27770</v>
      </c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</row>
    <row r="30" spans="1:274" s="61" customFormat="1" ht="22" customHeight="1" x14ac:dyDescent="0.4">
      <c r="A30" s="85">
        <v>19</v>
      </c>
      <c r="B30" s="86" t="s">
        <v>65</v>
      </c>
      <c r="C30" s="63">
        <f>'[2]วิชาการ ง'!$E29</f>
        <v>5500</v>
      </c>
      <c r="D30" s="64">
        <v>5500</v>
      </c>
      <c r="E30" s="64"/>
      <c r="F30" s="64"/>
      <c r="G30" s="65">
        <f t="shared" si="0"/>
        <v>5500</v>
      </c>
      <c r="H30" s="66"/>
      <c r="I30" s="189"/>
      <c r="J30" s="67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218">
        <f t="shared" si="3"/>
        <v>0</v>
      </c>
      <c r="CA30" s="221">
        <f t="shared" si="4"/>
        <v>5500</v>
      </c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</row>
    <row r="31" spans="1:274" s="61" customFormat="1" ht="22" customHeight="1" x14ac:dyDescent="0.4">
      <c r="A31" s="87"/>
      <c r="B31" s="88"/>
      <c r="C31" s="89"/>
      <c r="D31" s="64"/>
      <c r="E31" s="64"/>
      <c r="F31" s="64"/>
      <c r="G31" s="65">
        <f t="shared" si="0"/>
        <v>0</v>
      </c>
      <c r="H31" s="66"/>
      <c r="I31" s="189"/>
      <c r="J31" s="67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218">
        <f t="shared" si="3"/>
        <v>0</v>
      </c>
      <c r="CA31" s="221">
        <f t="shared" si="4"/>
        <v>0</v>
      </c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</row>
    <row r="32" spans="1:274" s="94" customFormat="1" ht="22" customHeight="1" x14ac:dyDescent="0.4">
      <c r="A32" s="90"/>
      <c r="B32" s="91" t="s">
        <v>16</v>
      </c>
      <c r="C32" s="92">
        <f>SUM(C33:C45)</f>
        <v>1285000</v>
      </c>
      <c r="D32" s="92">
        <f>SUM(D33:D45)</f>
        <v>570000</v>
      </c>
      <c r="E32" s="92">
        <f>SUM(E33:E45)</f>
        <v>15000</v>
      </c>
      <c r="F32" s="92">
        <f>SUM(F33:F45)</f>
        <v>485698</v>
      </c>
      <c r="G32" s="93">
        <f>SUM(G33:G45)</f>
        <v>1070698</v>
      </c>
      <c r="H32" s="66"/>
      <c r="I32" s="93">
        <f>SUM(I33:I45)</f>
        <v>642815.06000000006</v>
      </c>
      <c r="J32" s="93">
        <f t="shared" ref="J32:BY32" si="31">SUM(J33:J45)</f>
        <v>16670</v>
      </c>
      <c r="K32" s="93">
        <f t="shared" si="31"/>
        <v>18195</v>
      </c>
      <c r="L32" s="93">
        <f t="shared" si="31"/>
        <v>6410</v>
      </c>
      <c r="M32" s="93">
        <f t="shared" si="31"/>
        <v>65975</v>
      </c>
      <c r="N32" s="93">
        <f t="shared" si="31"/>
        <v>2810</v>
      </c>
      <c r="O32" s="93">
        <f t="shared" si="31"/>
        <v>5834</v>
      </c>
      <c r="P32" s="93">
        <f t="shared" si="31"/>
        <v>2000</v>
      </c>
      <c r="Q32" s="93">
        <f t="shared" si="31"/>
        <v>25284</v>
      </c>
      <c r="R32" s="93">
        <f t="shared" si="31"/>
        <v>13750</v>
      </c>
      <c r="S32" s="93">
        <f t="shared" si="31"/>
        <v>2020</v>
      </c>
      <c r="T32" s="93">
        <f t="shared" si="31"/>
        <v>3600</v>
      </c>
      <c r="U32" s="93">
        <f t="shared" si="31"/>
        <v>3400</v>
      </c>
      <c r="V32" s="93">
        <f t="shared" si="31"/>
        <v>3500</v>
      </c>
      <c r="W32" s="93">
        <f t="shared" si="31"/>
        <v>9238</v>
      </c>
      <c r="X32" s="93">
        <f t="shared" si="31"/>
        <v>9600</v>
      </c>
      <c r="Y32" s="93">
        <f t="shared" si="31"/>
        <v>1070</v>
      </c>
      <c r="Z32" s="93">
        <f t="shared" si="31"/>
        <v>32200</v>
      </c>
      <c r="AA32" s="93">
        <f t="shared" si="31"/>
        <v>2000</v>
      </c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>
        <f t="shared" si="31"/>
        <v>0</v>
      </c>
      <c r="BZ32" s="218">
        <f t="shared" si="3"/>
        <v>866371.06</v>
      </c>
      <c r="CA32" s="224">
        <f t="shared" si="4"/>
        <v>204326.93999999994</v>
      </c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</row>
    <row r="33" spans="1:274" s="61" customFormat="1" ht="22" customHeight="1" x14ac:dyDescent="0.4">
      <c r="A33" s="87">
        <v>1</v>
      </c>
      <c r="B33" s="88" t="str">
        <f>[3]แบบสรุปงาน!$C6</f>
        <v>งานอาคารสถานที่และสภาพแวดล้อม</v>
      </c>
      <c r="C33" s="89">
        <f>[3]แบบสรุปงาน!$E6</f>
        <v>400000</v>
      </c>
      <c r="D33" s="64">
        <v>350000</v>
      </c>
      <c r="E33" s="64"/>
      <c r="F33" s="64"/>
      <c r="G33" s="65">
        <f t="shared" si="0"/>
        <v>350000</v>
      </c>
      <c r="H33" s="66"/>
      <c r="I33" s="189">
        <v>3500</v>
      </c>
      <c r="J33" s="67">
        <v>1870</v>
      </c>
      <c r="K33" s="88">
        <v>6400</v>
      </c>
      <c r="L33" s="88">
        <v>3190</v>
      </c>
      <c r="M33" s="88">
        <v>31075</v>
      </c>
      <c r="N33" s="88">
        <v>980</v>
      </c>
      <c r="O33" s="88">
        <v>3434</v>
      </c>
      <c r="P33" s="88">
        <v>1600</v>
      </c>
      <c r="Q33" s="88">
        <v>9500</v>
      </c>
      <c r="R33" s="88">
        <v>13750</v>
      </c>
      <c r="S33" s="88">
        <v>2020</v>
      </c>
      <c r="T33" s="88">
        <v>3600</v>
      </c>
      <c r="U33" s="88">
        <v>3400</v>
      </c>
      <c r="V33" s="88">
        <v>3500</v>
      </c>
      <c r="W33" s="88">
        <v>9238</v>
      </c>
      <c r="X33" s="88">
        <v>9600</v>
      </c>
      <c r="Y33" s="88">
        <v>1070</v>
      </c>
      <c r="Z33" s="88">
        <v>32200</v>
      </c>
      <c r="AA33" s="88">
        <v>2000</v>
      </c>
      <c r="AB33" s="88">
        <v>1500</v>
      </c>
      <c r="AC33" s="88">
        <v>1600</v>
      </c>
      <c r="AD33" s="88">
        <v>829</v>
      </c>
      <c r="AE33" s="88">
        <v>32300</v>
      </c>
      <c r="AF33" s="88">
        <v>3550</v>
      </c>
      <c r="AG33" s="88">
        <v>2160</v>
      </c>
      <c r="AH33" s="88">
        <v>3700</v>
      </c>
      <c r="AI33" s="88">
        <v>1500</v>
      </c>
      <c r="AJ33" s="88">
        <v>280</v>
      </c>
      <c r="AK33" s="88">
        <v>1100</v>
      </c>
      <c r="AL33" s="88">
        <v>190</v>
      </c>
      <c r="AM33" s="88">
        <v>31850</v>
      </c>
      <c r="AN33" s="88">
        <v>5350</v>
      </c>
      <c r="AO33" s="88">
        <v>1100</v>
      </c>
      <c r="AP33" s="88">
        <v>1840</v>
      </c>
      <c r="AQ33" s="88">
        <v>700</v>
      </c>
      <c r="AR33" s="88">
        <v>1200</v>
      </c>
      <c r="AS33" s="88">
        <v>4626</v>
      </c>
      <c r="AT33" s="88">
        <v>1500</v>
      </c>
      <c r="AU33" s="88">
        <v>1200</v>
      </c>
      <c r="AV33" s="88">
        <v>1200</v>
      </c>
      <c r="AW33" s="88">
        <v>3544</v>
      </c>
      <c r="AX33" s="88">
        <v>11000</v>
      </c>
      <c r="AY33" s="88">
        <v>3500</v>
      </c>
      <c r="AZ33" s="88">
        <v>8000</v>
      </c>
      <c r="BA33" s="88">
        <v>2300</v>
      </c>
      <c r="BB33" s="242">
        <v>15560.09</v>
      </c>
      <c r="BC33" s="88">
        <v>730</v>
      </c>
      <c r="BD33" s="88">
        <v>5377</v>
      </c>
      <c r="BE33" s="88">
        <v>1500</v>
      </c>
      <c r="BF33" s="88">
        <v>4500</v>
      </c>
      <c r="BG33" s="88">
        <v>2100</v>
      </c>
      <c r="BH33" s="88">
        <v>6375</v>
      </c>
      <c r="BI33" s="88">
        <v>760</v>
      </c>
      <c r="BJ33" s="88">
        <v>860</v>
      </c>
      <c r="BK33" s="88">
        <v>490</v>
      </c>
      <c r="BL33" s="240">
        <v>6000</v>
      </c>
      <c r="BM33" s="88">
        <v>1400</v>
      </c>
      <c r="BN33" s="88">
        <v>2849</v>
      </c>
      <c r="BO33" s="88">
        <v>1800</v>
      </c>
      <c r="BP33" s="88">
        <v>5780</v>
      </c>
      <c r="BQ33" s="88">
        <v>455</v>
      </c>
      <c r="BR33" s="88">
        <v>15490</v>
      </c>
      <c r="BS33" s="88">
        <v>365</v>
      </c>
      <c r="BT33" s="88">
        <v>1500</v>
      </c>
      <c r="BU33" s="88">
        <v>2455</v>
      </c>
      <c r="BV33" s="88">
        <v>1060</v>
      </c>
      <c r="BW33" s="88">
        <v>2271</v>
      </c>
      <c r="BX33" s="88"/>
      <c r="BY33" s="88"/>
      <c r="BZ33" s="218">
        <f t="shared" si="3"/>
        <v>349223.09</v>
      </c>
      <c r="CA33" s="243">
        <f t="shared" si="4"/>
        <v>776.90999999997439</v>
      </c>
      <c r="CB33" s="25"/>
      <c r="CC33" s="1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</row>
    <row r="34" spans="1:274" s="61" customFormat="1" ht="22" customHeight="1" x14ac:dyDescent="0.4">
      <c r="A34" s="87">
        <v>2</v>
      </c>
      <c r="B34" s="88" t="str">
        <f>[3]แบบสรุปงาน!$C7</f>
        <v>งานโสตทัศนูปกรณ์</v>
      </c>
      <c r="C34" s="89">
        <f>[3]แบบสรุปงาน!$E7</f>
        <v>100000</v>
      </c>
      <c r="D34" s="64">
        <v>80000</v>
      </c>
      <c r="E34" s="64"/>
      <c r="F34" s="64"/>
      <c r="G34" s="65">
        <f t="shared" si="0"/>
        <v>80000</v>
      </c>
      <c r="H34" s="66"/>
      <c r="I34" s="189">
        <v>65300</v>
      </c>
      <c r="J34" s="67">
        <v>350</v>
      </c>
      <c r="K34" s="88">
        <v>6000</v>
      </c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218">
        <f t="shared" si="3"/>
        <v>71650</v>
      </c>
      <c r="CA34" s="221">
        <f t="shared" si="4"/>
        <v>8350</v>
      </c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</row>
    <row r="35" spans="1:274" s="61" customFormat="1" ht="22" customHeight="1" x14ac:dyDescent="0.4">
      <c r="A35" s="87">
        <v>3</v>
      </c>
      <c r="B35" s="88" t="str">
        <f>[3]แบบสรุปงาน!$C8</f>
        <v>งานพยาบาล</v>
      </c>
      <c r="C35" s="89">
        <f>[3]แบบสรุปงาน!$E8</f>
        <v>10000</v>
      </c>
      <c r="D35" s="64"/>
      <c r="E35" s="64">
        <v>10000</v>
      </c>
      <c r="F35" s="64"/>
      <c r="G35" s="65">
        <f t="shared" ref="G35:G63" si="32">SUM(D35:F35)</f>
        <v>10000</v>
      </c>
      <c r="H35" s="66"/>
      <c r="I35" s="189">
        <v>2916</v>
      </c>
      <c r="J35" s="67">
        <v>4350</v>
      </c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218">
        <f t="shared" si="3"/>
        <v>7266</v>
      </c>
      <c r="CA35" s="221">
        <f t="shared" si="4"/>
        <v>2734</v>
      </c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</row>
    <row r="36" spans="1:274" s="61" customFormat="1" ht="22" customHeight="1" x14ac:dyDescent="0.4">
      <c r="A36" s="87">
        <v>4</v>
      </c>
      <c r="B36" s="88" t="str">
        <f>[3]แบบสรุปงาน!$C9</f>
        <v>งานโภชนาการ</v>
      </c>
      <c r="C36" s="89">
        <f>[3]แบบสรุปงาน!$E9</f>
        <v>5000</v>
      </c>
      <c r="D36" s="64"/>
      <c r="E36" s="64">
        <v>5000</v>
      </c>
      <c r="F36" s="64"/>
      <c r="G36" s="65">
        <f t="shared" si="32"/>
        <v>5000</v>
      </c>
      <c r="H36" s="66"/>
      <c r="I36" s="189">
        <v>200</v>
      </c>
      <c r="J36" s="67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218">
        <f t="shared" si="3"/>
        <v>200</v>
      </c>
      <c r="CA36" s="221">
        <f t="shared" si="4"/>
        <v>4800</v>
      </c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</row>
    <row r="37" spans="1:274" s="61" customFormat="1" ht="22" customHeight="1" x14ac:dyDescent="0.4">
      <c r="A37" s="87">
        <v>5</v>
      </c>
      <c r="B37" s="88" t="str">
        <f>[3]แบบสรุปงาน!$C10</f>
        <v>งานประชาสัมพันธ์</v>
      </c>
      <c r="C37" s="89">
        <f>[3]แบบสรุปงาน!$E10</f>
        <v>30000</v>
      </c>
      <c r="D37" s="64">
        <v>20000</v>
      </c>
      <c r="E37" s="64"/>
      <c r="F37" s="64"/>
      <c r="G37" s="65">
        <f t="shared" si="32"/>
        <v>20000</v>
      </c>
      <c r="H37" s="66"/>
      <c r="I37" s="189">
        <v>400</v>
      </c>
      <c r="J37" s="233">
        <v>3600</v>
      </c>
      <c r="K37" s="88">
        <v>420</v>
      </c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218">
        <f t="shared" si="3"/>
        <v>4420</v>
      </c>
      <c r="CA37" s="221">
        <f t="shared" si="4"/>
        <v>15580</v>
      </c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5"/>
      <c r="JN37" s="25"/>
    </row>
    <row r="38" spans="1:274" s="61" customFormat="1" ht="22" customHeight="1" x14ac:dyDescent="0.4">
      <c r="A38" s="87">
        <v>6</v>
      </c>
      <c r="B38" s="88" t="str">
        <f>[3]แบบสรุปงาน!$C11</f>
        <v>งานนักการภารโรง</v>
      </c>
      <c r="C38" s="89">
        <f>[3]แบบสรุปงาน!$E11</f>
        <v>5000</v>
      </c>
      <c r="D38" s="64">
        <v>5000</v>
      </c>
      <c r="E38" s="64"/>
      <c r="F38" s="64"/>
      <c r="G38" s="65">
        <f t="shared" si="32"/>
        <v>5000</v>
      </c>
      <c r="H38" s="66"/>
      <c r="I38" s="189">
        <v>4955</v>
      </c>
      <c r="J38" s="67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218">
        <f t="shared" si="3"/>
        <v>4955</v>
      </c>
      <c r="CA38" s="221">
        <f t="shared" si="4"/>
        <v>45</v>
      </c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</row>
    <row r="39" spans="1:274" s="61" customFormat="1" ht="22" customHeight="1" x14ac:dyDescent="0.4">
      <c r="A39" s="87">
        <v>7</v>
      </c>
      <c r="B39" s="88" t="str">
        <f>[3]แบบสรุปงาน!$C12</f>
        <v>งานชุมชนภาคีเครือข่าย</v>
      </c>
      <c r="C39" s="89">
        <f>[3]แบบสรุปงาน!$E12</f>
        <v>15000</v>
      </c>
      <c r="D39" s="95">
        <v>15000</v>
      </c>
      <c r="E39" s="95"/>
      <c r="F39" s="95">
        <v>568</v>
      </c>
      <c r="G39" s="65">
        <f t="shared" si="32"/>
        <v>15568</v>
      </c>
      <c r="H39" s="66"/>
      <c r="I39" s="189">
        <v>1800</v>
      </c>
      <c r="J39" s="67">
        <v>1500</v>
      </c>
      <c r="K39" s="88">
        <v>1875</v>
      </c>
      <c r="L39" s="88">
        <v>1920</v>
      </c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218">
        <f t="shared" si="3"/>
        <v>7095</v>
      </c>
      <c r="CA39" s="221">
        <f t="shared" si="4"/>
        <v>8473</v>
      </c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</row>
    <row r="40" spans="1:274" s="61" customFormat="1" ht="22" customHeight="1" x14ac:dyDescent="0.4">
      <c r="A40" s="87">
        <v>8</v>
      </c>
      <c r="B40" s="88" t="str">
        <f>[3]แบบสรุปงาน!$C13</f>
        <v>งานสาธารณูปโภค</v>
      </c>
      <c r="C40" s="89">
        <f>[3]แบบสรุปงาน!$E13</f>
        <v>600000</v>
      </c>
      <c r="D40" s="64"/>
      <c r="E40" s="64"/>
      <c r="F40" s="89">
        <f>460000+25130</f>
        <v>485130</v>
      </c>
      <c r="G40" s="65">
        <f t="shared" si="32"/>
        <v>485130</v>
      </c>
      <c r="H40" s="66"/>
      <c r="I40" s="245">
        <v>549044.06000000006</v>
      </c>
      <c r="J40" s="67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218">
        <f t="shared" si="3"/>
        <v>549044.06000000006</v>
      </c>
      <c r="CA40" s="221">
        <f t="shared" si="4"/>
        <v>-63914.060000000056</v>
      </c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</row>
    <row r="41" spans="1:274" s="61" customFormat="1" ht="22" customHeight="1" x14ac:dyDescent="0.4">
      <c r="A41" s="87">
        <v>9</v>
      </c>
      <c r="B41" s="88" t="str">
        <f>[3]แบบสรุปงาน!$C14</f>
        <v>งานบ้านพักครูและบ้านพักนักเรียน</v>
      </c>
      <c r="C41" s="89">
        <f>[3]แบบสรุปงาน!$E14</f>
        <v>0</v>
      </c>
      <c r="D41" s="95"/>
      <c r="E41" s="95"/>
      <c r="F41" s="95"/>
      <c r="G41" s="65">
        <f t="shared" si="32"/>
        <v>0</v>
      </c>
      <c r="H41" s="66"/>
      <c r="I41" s="189"/>
      <c r="J41" s="67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218">
        <f t="shared" si="3"/>
        <v>0</v>
      </c>
      <c r="CA41" s="221">
        <f t="shared" si="4"/>
        <v>0</v>
      </c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25"/>
      <c r="JG41" s="25"/>
      <c r="JH41" s="25"/>
      <c r="JI41" s="25"/>
      <c r="JJ41" s="25"/>
      <c r="JK41" s="25"/>
      <c r="JL41" s="25"/>
      <c r="JM41" s="25"/>
      <c r="JN41" s="25"/>
    </row>
    <row r="42" spans="1:274" s="61" customFormat="1" ht="22" customHeight="1" x14ac:dyDescent="0.4">
      <c r="A42" s="87">
        <v>10</v>
      </c>
      <c r="B42" s="88" t="str">
        <f>[3]แบบสรุปงาน!$C15</f>
        <v>งานสารบรรณและพัสดุฝ่าย</v>
      </c>
      <c r="C42" s="89">
        <f>[3]แบบสรุปงาน!$E15</f>
        <v>0</v>
      </c>
      <c r="D42" s="95"/>
      <c r="E42" s="95"/>
      <c r="F42" s="95"/>
      <c r="G42" s="65">
        <f t="shared" si="32"/>
        <v>0</v>
      </c>
      <c r="H42" s="66"/>
      <c r="I42" s="189"/>
      <c r="J42" s="67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218">
        <f t="shared" si="3"/>
        <v>0</v>
      </c>
      <c r="CA42" s="221">
        <f t="shared" si="4"/>
        <v>0</v>
      </c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</row>
    <row r="43" spans="1:274" s="61" customFormat="1" ht="38.25" customHeight="1" x14ac:dyDescent="0.4">
      <c r="A43" s="87">
        <v>11</v>
      </c>
      <c r="B43" s="88" t="str">
        <f>[3]แบบสรุปงาน!$C16</f>
        <v>งานประเมินฝ่ายบริหารฯ</v>
      </c>
      <c r="C43" s="89">
        <f>[3]แบบสรุปงาน!$E16</f>
        <v>0</v>
      </c>
      <c r="D43" s="95"/>
      <c r="E43" s="95"/>
      <c r="F43" s="95"/>
      <c r="G43" s="65">
        <f t="shared" si="32"/>
        <v>0</v>
      </c>
      <c r="H43" s="66"/>
      <c r="I43" s="189"/>
      <c r="J43" s="67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218">
        <f t="shared" si="3"/>
        <v>0</v>
      </c>
      <c r="CA43" s="221">
        <f t="shared" si="4"/>
        <v>0</v>
      </c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</row>
    <row r="44" spans="1:274" s="61" customFormat="1" ht="22" customHeight="1" x14ac:dyDescent="0.4">
      <c r="A44" s="87">
        <v>12</v>
      </c>
      <c r="B44" s="88" t="str">
        <f>[3]แบบสรุปงาน!$C17</f>
        <v>งานสารสนเทศ</v>
      </c>
      <c r="C44" s="89">
        <f>[3]แบบสรุปงาน!$E17</f>
        <v>20000</v>
      </c>
      <c r="D44" s="95">
        <v>20000</v>
      </c>
      <c r="E44" s="95"/>
      <c r="F44" s="95"/>
      <c r="G44" s="65">
        <f t="shared" si="32"/>
        <v>20000</v>
      </c>
      <c r="H44" s="66"/>
      <c r="I44" s="189"/>
      <c r="J44" s="67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218">
        <f t="shared" si="3"/>
        <v>0</v>
      </c>
      <c r="CA44" s="221">
        <f t="shared" si="4"/>
        <v>20000</v>
      </c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</row>
    <row r="45" spans="1:274" s="61" customFormat="1" ht="22" customHeight="1" x14ac:dyDescent="0.4">
      <c r="A45" s="87">
        <v>13</v>
      </c>
      <c r="B45" s="88" t="str">
        <f>[3]แบบสรุปงาน!$C18</f>
        <v>งานยานพาหนะ</v>
      </c>
      <c r="C45" s="89">
        <f>[3]แบบสรุปงาน!$E18</f>
        <v>100000</v>
      </c>
      <c r="D45" s="95">
        <v>80000</v>
      </c>
      <c r="E45" s="95"/>
      <c r="F45" s="95"/>
      <c r="G45" s="65">
        <f t="shared" si="32"/>
        <v>80000</v>
      </c>
      <c r="H45" s="66"/>
      <c r="I45" s="189">
        <v>14700</v>
      </c>
      <c r="J45" s="67">
        <v>5000</v>
      </c>
      <c r="K45" s="88">
        <v>3500</v>
      </c>
      <c r="L45" s="88">
        <v>1300</v>
      </c>
      <c r="M45" s="88">
        <v>34900</v>
      </c>
      <c r="N45" s="88">
        <v>1830</v>
      </c>
      <c r="O45" s="88">
        <v>2400</v>
      </c>
      <c r="P45" s="88">
        <v>400</v>
      </c>
      <c r="Q45" s="88">
        <v>15784</v>
      </c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218">
        <f t="shared" si="3"/>
        <v>79814</v>
      </c>
      <c r="CA45" s="221">
        <f t="shared" si="4"/>
        <v>186</v>
      </c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5"/>
      <c r="JN45" s="25"/>
    </row>
    <row r="46" spans="1:274" s="61" customFormat="1" ht="22" customHeight="1" x14ac:dyDescent="0.4">
      <c r="A46" s="87"/>
      <c r="B46" s="88">
        <f>[3]แบบสรุปงาน!$C19</f>
        <v>0</v>
      </c>
      <c r="C46" s="96"/>
      <c r="D46" s="95"/>
      <c r="E46" s="95"/>
      <c r="F46" s="95"/>
      <c r="G46" s="65"/>
      <c r="H46" s="66"/>
      <c r="I46" s="189"/>
      <c r="J46" s="67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218">
        <f t="shared" si="3"/>
        <v>0</v>
      </c>
      <c r="CA46" s="221">
        <f t="shared" si="4"/>
        <v>0</v>
      </c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</row>
    <row r="47" spans="1:274" s="94" customFormat="1" ht="22" customHeight="1" x14ac:dyDescent="0.4">
      <c r="A47" s="97"/>
      <c r="B47" s="98" t="s">
        <v>10</v>
      </c>
      <c r="C47" s="99">
        <f>SUM(C48:C50)</f>
        <v>500000</v>
      </c>
      <c r="D47" s="99">
        <f>SUM(D48:D50)</f>
        <v>360000</v>
      </c>
      <c r="E47" s="99">
        <f>SUM(E48:E50)</f>
        <v>0</v>
      </c>
      <c r="F47" s="99">
        <f>SUM(F48:F50)</f>
        <v>0</v>
      </c>
      <c r="G47" s="99">
        <f>SUM(G48:G50)</f>
        <v>360000</v>
      </c>
      <c r="H47" s="100"/>
      <c r="I47" s="99">
        <f>SUM(I48:I50)</f>
        <v>85000</v>
      </c>
      <c r="J47" s="99">
        <f t="shared" ref="J47:BY47" si="33">SUM(J48:J50)</f>
        <v>18700</v>
      </c>
      <c r="K47" s="99">
        <f t="shared" si="33"/>
        <v>6000</v>
      </c>
      <c r="L47" s="99">
        <f t="shared" si="33"/>
        <v>7500</v>
      </c>
      <c r="M47" s="99">
        <f t="shared" si="33"/>
        <v>300</v>
      </c>
      <c r="N47" s="99">
        <f t="shared" si="33"/>
        <v>13600</v>
      </c>
      <c r="O47" s="99">
        <f t="shared" si="33"/>
        <v>1000</v>
      </c>
      <c r="P47" s="99">
        <f t="shared" si="33"/>
        <v>1000</v>
      </c>
      <c r="Q47" s="99">
        <f t="shared" si="33"/>
        <v>6420</v>
      </c>
      <c r="R47" s="99">
        <f t="shared" si="33"/>
        <v>9000</v>
      </c>
      <c r="S47" s="99">
        <f t="shared" si="33"/>
        <v>1500</v>
      </c>
      <c r="T47" s="99">
        <f t="shared" si="33"/>
        <v>25500</v>
      </c>
      <c r="U47" s="99">
        <f t="shared" si="33"/>
        <v>1000</v>
      </c>
      <c r="V47" s="99">
        <f t="shared" si="33"/>
        <v>6620</v>
      </c>
      <c r="W47" s="99">
        <f t="shared" si="33"/>
        <v>16800</v>
      </c>
      <c r="X47" s="99">
        <f t="shared" si="33"/>
        <v>3000</v>
      </c>
      <c r="Y47" s="99">
        <f t="shared" si="33"/>
        <v>1000</v>
      </c>
      <c r="Z47" s="99">
        <f t="shared" si="33"/>
        <v>2502</v>
      </c>
      <c r="AA47" s="99">
        <f t="shared" si="33"/>
        <v>900</v>
      </c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>
        <f t="shared" si="33"/>
        <v>0</v>
      </c>
      <c r="BZ47" s="218">
        <f t="shared" si="3"/>
        <v>207342</v>
      </c>
      <c r="CA47" s="224">
        <f t="shared" si="4"/>
        <v>152658</v>
      </c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5"/>
      <c r="JN47" s="25"/>
    </row>
    <row r="48" spans="1:274" s="83" customFormat="1" ht="22" customHeight="1" x14ac:dyDescent="0.4">
      <c r="A48" s="87">
        <v>1</v>
      </c>
      <c r="B48" s="88" t="str">
        <f>[4]รวมฝ่าย!$C7</f>
        <v>งานบุคคล</v>
      </c>
      <c r="C48" s="96">
        <f>[4]รวมฝ่าย!$D7</f>
        <v>0</v>
      </c>
      <c r="D48" s="95"/>
      <c r="E48" s="95"/>
      <c r="F48" s="95"/>
      <c r="G48" s="65">
        <f t="shared" si="32"/>
        <v>0</v>
      </c>
      <c r="H48" s="66"/>
      <c r="I48" s="189"/>
      <c r="J48" s="67"/>
      <c r="K48" s="8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8"/>
      <c r="BR48" s="228"/>
      <c r="BS48" s="228"/>
      <c r="BT48" s="228"/>
      <c r="BU48" s="228"/>
      <c r="BV48" s="228"/>
      <c r="BW48" s="228"/>
      <c r="BX48" s="228"/>
      <c r="BY48" s="228"/>
      <c r="BZ48" s="218">
        <f t="shared" si="3"/>
        <v>0</v>
      </c>
      <c r="CA48" s="221">
        <f t="shared" si="4"/>
        <v>0</v>
      </c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5"/>
      <c r="JN48" s="25"/>
    </row>
    <row r="49" spans="1:274" s="61" customFormat="1" ht="22" customHeight="1" x14ac:dyDescent="0.4">
      <c r="A49" s="87">
        <v>2</v>
      </c>
      <c r="B49" s="88" t="str">
        <f>[4]รวมฝ่าย!$C8</f>
        <v>งานพัสดุ</v>
      </c>
      <c r="C49" s="96">
        <f>[4]รวมฝ่าย!$D8</f>
        <v>500000</v>
      </c>
      <c r="D49" s="101">
        <v>360000</v>
      </c>
      <c r="E49" s="64"/>
      <c r="F49" s="64"/>
      <c r="G49" s="65">
        <f t="shared" si="32"/>
        <v>360000</v>
      </c>
      <c r="H49" s="66"/>
      <c r="I49" s="189">
        <v>85000</v>
      </c>
      <c r="J49" s="233">
        <v>18700</v>
      </c>
      <c r="K49" s="88">
        <v>6000</v>
      </c>
      <c r="L49" s="88">
        <v>7500</v>
      </c>
      <c r="M49" s="88">
        <v>300</v>
      </c>
      <c r="N49" s="88">
        <v>13600</v>
      </c>
      <c r="O49" s="88">
        <v>1000</v>
      </c>
      <c r="P49" s="88">
        <v>1000</v>
      </c>
      <c r="Q49" s="88">
        <v>6420</v>
      </c>
      <c r="R49" s="88">
        <v>9000</v>
      </c>
      <c r="S49" s="88">
        <v>1500</v>
      </c>
      <c r="T49" s="88">
        <v>25500</v>
      </c>
      <c r="U49" s="88">
        <v>1000</v>
      </c>
      <c r="V49" s="88">
        <v>6620</v>
      </c>
      <c r="W49" s="88">
        <v>16800</v>
      </c>
      <c r="X49" s="88">
        <v>3000</v>
      </c>
      <c r="Y49" s="88">
        <v>1000</v>
      </c>
      <c r="Z49" s="88">
        <v>2502</v>
      </c>
      <c r="AA49" s="88">
        <v>900</v>
      </c>
      <c r="AB49" s="88">
        <v>4250</v>
      </c>
      <c r="AC49" s="88">
        <v>26815</v>
      </c>
      <c r="AD49" s="88">
        <v>13700</v>
      </c>
      <c r="AE49" s="88">
        <v>18060</v>
      </c>
      <c r="AF49" s="88">
        <v>6000</v>
      </c>
      <c r="AG49" s="88">
        <v>15000</v>
      </c>
      <c r="AH49" s="88">
        <v>4500</v>
      </c>
      <c r="AI49" s="88">
        <v>21350</v>
      </c>
      <c r="AJ49" s="88">
        <v>2040</v>
      </c>
      <c r="AK49" s="88">
        <v>2689</v>
      </c>
      <c r="AL49" s="88">
        <v>2000</v>
      </c>
      <c r="AM49" s="88">
        <v>500</v>
      </c>
      <c r="AN49" s="88">
        <v>6800</v>
      </c>
      <c r="AO49" s="88">
        <v>4700</v>
      </c>
      <c r="AP49" s="88">
        <v>1000</v>
      </c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218">
        <f t="shared" si="3"/>
        <v>336746</v>
      </c>
      <c r="CA49" s="221">
        <f t="shared" si="4"/>
        <v>23254</v>
      </c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</row>
    <row r="50" spans="1:274" s="61" customFormat="1" ht="22" customHeight="1" x14ac:dyDescent="0.4">
      <c r="A50" s="87"/>
      <c r="B50" s="88"/>
      <c r="C50" s="89"/>
      <c r="D50" s="64"/>
      <c r="E50" s="64"/>
      <c r="F50" s="64"/>
      <c r="G50" s="65">
        <f t="shared" si="32"/>
        <v>0</v>
      </c>
      <c r="H50" s="66"/>
      <c r="I50" s="189"/>
      <c r="J50" s="67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218">
        <f t="shared" si="3"/>
        <v>0</v>
      </c>
      <c r="CA50" s="221">
        <f t="shared" si="4"/>
        <v>0</v>
      </c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</row>
    <row r="51" spans="1:274" s="94" customFormat="1" ht="22" customHeight="1" x14ac:dyDescent="0.4">
      <c r="A51" s="97"/>
      <c r="B51" s="98" t="s">
        <v>3</v>
      </c>
      <c r="C51" s="99">
        <f>SUM(C52:C57)</f>
        <v>0</v>
      </c>
      <c r="D51" s="99">
        <f t="shared" ref="D51:BY51" si="34">SUM(D52:D57)</f>
        <v>5000</v>
      </c>
      <c r="E51" s="99">
        <f t="shared" si="34"/>
        <v>20000</v>
      </c>
      <c r="F51" s="99">
        <f t="shared" si="34"/>
        <v>0</v>
      </c>
      <c r="G51" s="99">
        <f t="shared" si="34"/>
        <v>25000</v>
      </c>
      <c r="H51" s="100"/>
      <c r="I51" s="99">
        <f t="shared" si="34"/>
        <v>4700</v>
      </c>
      <c r="J51" s="99">
        <f t="shared" si="34"/>
        <v>0</v>
      </c>
      <c r="K51" s="99">
        <f t="shared" si="34"/>
        <v>0</v>
      </c>
      <c r="L51" s="99">
        <f t="shared" si="34"/>
        <v>0</v>
      </c>
      <c r="M51" s="99">
        <f t="shared" si="34"/>
        <v>0</v>
      </c>
      <c r="N51" s="99">
        <f t="shared" si="34"/>
        <v>0</v>
      </c>
      <c r="O51" s="99">
        <f t="shared" si="34"/>
        <v>0</v>
      </c>
      <c r="P51" s="99">
        <f t="shared" si="34"/>
        <v>0</v>
      </c>
      <c r="Q51" s="99">
        <f t="shared" si="34"/>
        <v>0</v>
      </c>
      <c r="R51" s="99">
        <f t="shared" si="34"/>
        <v>0</v>
      </c>
      <c r="S51" s="99">
        <f t="shared" si="34"/>
        <v>0</v>
      </c>
      <c r="T51" s="99">
        <f t="shared" si="34"/>
        <v>0</v>
      </c>
      <c r="U51" s="99">
        <f t="shared" si="34"/>
        <v>0</v>
      </c>
      <c r="V51" s="99">
        <f t="shared" si="34"/>
        <v>0</v>
      </c>
      <c r="W51" s="99">
        <f t="shared" si="34"/>
        <v>0</v>
      </c>
      <c r="X51" s="99">
        <f t="shared" si="34"/>
        <v>0</v>
      </c>
      <c r="Y51" s="99">
        <f t="shared" si="34"/>
        <v>0</v>
      </c>
      <c r="Z51" s="99">
        <f t="shared" si="34"/>
        <v>0</v>
      </c>
      <c r="AA51" s="99">
        <f t="shared" si="34"/>
        <v>0</v>
      </c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>
        <f t="shared" si="34"/>
        <v>0</v>
      </c>
      <c r="BZ51" s="218">
        <f t="shared" si="3"/>
        <v>4700</v>
      </c>
      <c r="CA51" s="224">
        <f t="shared" si="4"/>
        <v>20300</v>
      </c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</row>
    <row r="52" spans="1:274" s="61" customFormat="1" ht="22" customHeight="1" x14ac:dyDescent="0.4">
      <c r="A52" s="87">
        <v>1</v>
      </c>
      <c r="B52" s="88" t="str">
        <f>[5]รวมฝ่าย!$C7</f>
        <v>งานส่งเสริมระเบียบวินัย คุณธรรม จริยธรรมนักเรียน</v>
      </c>
      <c r="C52" s="89">
        <f>[5]รวมฝ่าย!$D7</f>
        <v>0</v>
      </c>
      <c r="D52" s="64"/>
      <c r="E52" s="64">
        <v>10000</v>
      </c>
      <c r="F52" s="64"/>
      <c r="G52" s="65">
        <f t="shared" si="32"/>
        <v>10000</v>
      </c>
      <c r="H52" s="66"/>
      <c r="I52" s="189"/>
      <c r="J52" s="67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218">
        <f t="shared" si="3"/>
        <v>0</v>
      </c>
      <c r="CA52" s="221">
        <f t="shared" si="4"/>
        <v>10000</v>
      </c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</row>
    <row r="53" spans="1:274" s="61" customFormat="1" ht="22" customHeight="1" x14ac:dyDescent="0.4">
      <c r="A53" s="87">
        <v>2</v>
      </c>
      <c r="B53" s="88" t="str">
        <f>[5]รวมฝ่าย!$C8</f>
        <v>งานส่งเสริมประชาธิปไตยในโรงเรียนและงานสภานักเรียน</v>
      </c>
      <c r="C53" s="89">
        <f>[5]รวมฝ่าย!$D8</f>
        <v>0</v>
      </c>
      <c r="D53" s="64"/>
      <c r="E53" s="64"/>
      <c r="F53" s="64"/>
      <c r="G53" s="65">
        <f t="shared" si="32"/>
        <v>0</v>
      </c>
      <c r="H53" s="66"/>
      <c r="I53" s="189"/>
      <c r="J53" s="67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218">
        <f t="shared" si="3"/>
        <v>0</v>
      </c>
      <c r="CA53" s="221">
        <f t="shared" si="4"/>
        <v>0</v>
      </c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</row>
    <row r="54" spans="1:274" s="61" customFormat="1" ht="22" customHeight="1" x14ac:dyDescent="0.4">
      <c r="A54" s="87">
        <v>3</v>
      </c>
      <c r="B54" s="88" t="str">
        <f>[5]รวมฝ่าย!$C9</f>
        <v>งานส่งเสริมกิจกรรมและเครือข่ายผู้ปกครองนักเรียน</v>
      </c>
      <c r="C54" s="89">
        <f>[5]รวมฝ่าย!$D9</f>
        <v>0</v>
      </c>
      <c r="D54" s="64"/>
      <c r="E54" s="64"/>
      <c r="F54" s="64"/>
      <c r="G54" s="65">
        <f t="shared" si="32"/>
        <v>0</v>
      </c>
      <c r="H54" s="66"/>
      <c r="I54" s="189"/>
      <c r="J54" s="67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218">
        <f t="shared" si="3"/>
        <v>0</v>
      </c>
      <c r="CA54" s="221">
        <f t="shared" si="4"/>
        <v>0</v>
      </c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</row>
    <row r="55" spans="1:274" s="61" customFormat="1" ht="22" customHeight="1" x14ac:dyDescent="0.4">
      <c r="A55" s="87">
        <v>4</v>
      </c>
      <c r="B55" s="88" t="str">
        <f>[5]รวมฝ่าย!$C10</f>
        <v>งานระบบดูแลช่วยเหลือนักเรียน</v>
      </c>
      <c r="C55" s="89">
        <f>[5]รวมฝ่าย!$D10</f>
        <v>0</v>
      </c>
      <c r="D55" s="64"/>
      <c r="E55" s="64"/>
      <c r="F55" s="64"/>
      <c r="G55" s="65">
        <f t="shared" si="32"/>
        <v>0</v>
      </c>
      <c r="H55" s="66"/>
      <c r="I55" s="189"/>
      <c r="J55" s="67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218">
        <f t="shared" si="3"/>
        <v>0</v>
      </c>
      <c r="CA55" s="221">
        <f t="shared" si="4"/>
        <v>0</v>
      </c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</row>
    <row r="56" spans="1:274" s="61" customFormat="1" ht="22" customHeight="1" x14ac:dyDescent="0.4">
      <c r="A56" s="87">
        <v>5</v>
      </c>
      <c r="B56" s="88" t="str">
        <f>[5]รวมฝ่าย!$C11</f>
        <v>งานป้องกันและแก้ไขปัญหาสิ่งเสพติดในสถานศึกษา</v>
      </c>
      <c r="C56" s="89">
        <f>[5]รวมฝ่าย!$D11</f>
        <v>0</v>
      </c>
      <c r="D56" s="64"/>
      <c r="E56" s="64">
        <v>10000</v>
      </c>
      <c r="F56" s="64"/>
      <c r="G56" s="65">
        <f t="shared" si="32"/>
        <v>10000</v>
      </c>
      <c r="H56" s="66"/>
      <c r="I56" s="189">
        <v>4700</v>
      </c>
      <c r="J56" s="67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218">
        <f t="shared" si="3"/>
        <v>4700</v>
      </c>
      <c r="CA56" s="221">
        <f t="shared" si="4"/>
        <v>5300</v>
      </c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</row>
    <row r="57" spans="1:274" s="61" customFormat="1" ht="22" customHeight="1" x14ac:dyDescent="0.4">
      <c r="A57" s="87">
        <v>6</v>
      </c>
      <c r="B57" s="88" t="str">
        <f>[5]รวมฝ่าย!$C12</f>
        <v>งานรักษาความปลอดภัยของโรงเรียน</v>
      </c>
      <c r="C57" s="89">
        <f>[5]รวมฝ่าย!$D12</f>
        <v>0</v>
      </c>
      <c r="D57" s="64">
        <v>5000</v>
      </c>
      <c r="E57" s="64"/>
      <c r="F57" s="64"/>
      <c r="G57" s="65">
        <f t="shared" si="32"/>
        <v>5000</v>
      </c>
      <c r="H57" s="66"/>
      <c r="I57" s="189"/>
      <c r="J57" s="67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218">
        <f t="shared" si="3"/>
        <v>0</v>
      </c>
      <c r="CA57" s="221">
        <f t="shared" si="4"/>
        <v>5000</v>
      </c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</row>
    <row r="58" spans="1:274" s="61" customFormat="1" ht="22" customHeight="1" x14ac:dyDescent="0.4">
      <c r="A58" s="87">
        <v>7</v>
      </c>
      <c r="B58" s="88" t="str">
        <f>[5]รวมฝ่าย!$C13</f>
        <v>งานส่งเสริมความประพฤตินักเรียน</v>
      </c>
      <c r="C58" s="89">
        <f>[5]รวมฝ่าย!$D13</f>
        <v>0</v>
      </c>
      <c r="D58" s="64"/>
      <c r="E58" s="64"/>
      <c r="F58" s="64"/>
      <c r="G58" s="65">
        <f t="shared" si="32"/>
        <v>0</v>
      </c>
      <c r="H58" s="66"/>
      <c r="I58" s="189"/>
      <c r="J58" s="67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218">
        <f t="shared" si="3"/>
        <v>0</v>
      </c>
      <c r="CA58" s="221">
        <f t="shared" si="4"/>
        <v>0</v>
      </c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5"/>
      <c r="JN58" s="25"/>
    </row>
    <row r="59" spans="1:274" s="61" customFormat="1" ht="22" customHeight="1" x14ac:dyDescent="0.4">
      <c r="A59" s="87">
        <v>8</v>
      </c>
      <c r="B59" s="88" t="str">
        <f>[5]รวมฝ่าย!$C14</f>
        <v>งานเวรประจำวัน</v>
      </c>
      <c r="C59" s="89">
        <f>[5]รวมฝ่าย!$D14</f>
        <v>0</v>
      </c>
      <c r="D59" s="64"/>
      <c r="E59" s="64"/>
      <c r="F59" s="64"/>
      <c r="G59" s="65">
        <f t="shared" si="32"/>
        <v>0</v>
      </c>
      <c r="H59" s="66"/>
      <c r="I59" s="189"/>
      <c r="J59" s="67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218">
        <f t="shared" si="3"/>
        <v>0</v>
      </c>
      <c r="CA59" s="221">
        <f t="shared" si="4"/>
        <v>0</v>
      </c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</row>
    <row r="60" spans="1:274" s="61" customFormat="1" ht="42" customHeight="1" x14ac:dyDescent="0.4">
      <c r="A60" s="87">
        <v>9</v>
      </c>
      <c r="B60" s="88" t="str">
        <f>[5]รวมฝ่าย!$C15</f>
        <v>งานโครงการสถานศึกษาสีขาว ปลอดยาเสพติด และอบายมุข</v>
      </c>
      <c r="C60" s="89">
        <f>[5]รวมฝ่าย!$D15</f>
        <v>0</v>
      </c>
      <c r="D60" s="64"/>
      <c r="E60" s="64"/>
      <c r="F60" s="64"/>
      <c r="G60" s="65">
        <f t="shared" si="32"/>
        <v>0</v>
      </c>
      <c r="H60" s="66"/>
      <c r="I60" s="189"/>
      <c r="J60" s="67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218">
        <f t="shared" si="3"/>
        <v>0</v>
      </c>
      <c r="CA60" s="221">
        <f t="shared" si="4"/>
        <v>0</v>
      </c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</row>
    <row r="61" spans="1:274" s="61" customFormat="1" ht="22" customHeight="1" x14ac:dyDescent="0.4">
      <c r="A61" s="87">
        <v>10</v>
      </c>
      <c r="B61" s="88" t="str">
        <f>[5]รวมฝ่าย!$C16</f>
        <v>งานโครงการโรงเรียนสุจริต</v>
      </c>
      <c r="C61" s="89">
        <f>[5]รวมฝ่าย!$D16</f>
        <v>0</v>
      </c>
      <c r="D61" s="64"/>
      <c r="E61" s="64"/>
      <c r="F61" s="64"/>
      <c r="G61" s="65">
        <f t="shared" si="32"/>
        <v>0</v>
      </c>
      <c r="H61" s="66"/>
      <c r="I61" s="189"/>
      <c r="J61" s="67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218">
        <f t="shared" si="3"/>
        <v>0</v>
      </c>
      <c r="CA61" s="221">
        <f t="shared" si="4"/>
        <v>0</v>
      </c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</row>
    <row r="62" spans="1:274" s="61" customFormat="1" ht="22" customHeight="1" x14ac:dyDescent="0.4">
      <c r="A62" s="87">
        <v>11</v>
      </c>
      <c r="B62" s="88" t="str">
        <f>[5]รวมฝ่าย!$C17</f>
        <v>งาน To Be Number One</v>
      </c>
      <c r="C62" s="89">
        <f>[5]รวมฝ่าย!$D17</f>
        <v>0</v>
      </c>
      <c r="D62" s="64"/>
      <c r="E62" s="64"/>
      <c r="F62" s="64"/>
      <c r="G62" s="65">
        <f t="shared" si="32"/>
        <v>0</v>
      </c>
      <c r="H62" s="66"/>
      <c r="I62" s="189"/>
      <c r="J62" s="67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218">
        <f t="shared" si="3"/>
        <v>0</v>
      </c>
      <c r="CA62" s="221">
        <f t="shared" si="4"/>
        <v>0</v>
      </c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25"/>
      <c r="JG62" s="25"/>
      <c r="JH62" s="25"/>
      <c r="JI62" s="25"/>
      <c r="JJ62" s="25"/>
      <c r="JK62" s="25"/>
      <c r="JL62" s="25"/>
      <c r="JM62" s="25"/>
      <c r="JN62" s="25"/>
    </row>
    <row r="63" spans="1:274" s="61" customFormat="1" ht="22" customHeight="1" x14ac:dyDescent="0.4">
      <c r="A63" s="87">
        <v>12</v>
      </c>
      <c r="B63" s="88" t="str">
        <f>[5]รวมฝ่าย!$C18</f>
        <v>งานประเมินผลฝ่ายกิจการนักเรียน</v>
      </c>
      <c r="C63" s="89">
        <f>[5]รวมฝ่าย!$D18</f>
        <v>0</v>
      </c>
      <c r="D63" s="64"/>
      <c r="E63" s="64"/>
      <c r="F63" s="64"/>
      <c r="G63" s="65">
        <f t="shared" si="32"/>
        <v>0</v>
      </c>
      <c r="H63" s="66"/>
      <c r="I63" s="189"/>
      <c r="J63" s="67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218">
        <f t="shared" si="3"/>
        <v>0</v>
      </c>
      <c r="CA63" s="221">
        <f t="shared" si="4"/>
        <v>0</v>
      </c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</row>
    <row r="64" spans="1:274" s="61" customFormat="1" ht="22" customHeight="1" x14ac:dyDescent="0.4">
      <c r="A64" s="87"/>
      <c r="B64" s="88">
        <f>[5]รวมฝ่าย!$C19</f>
        <v>0</v>
      </c>
      <c r="C64" s="102"/>
      <c r="D64" s="103"/>
      <c r="E64" s="103"/>
      <c r="F64" s="103"/>
      <c r="G64" s="65"/>
      <c r="H64" s="66"/>
      <c r="I64" s="229"/>
      <c r="J64" s="104"/>
      <c r="K64" s="230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218">
        <f t="shared" si="3"/>
        <v>0</v>
      </c>
      <c r="CA64" s="221">
        <f t="shared" si="4"/>
        <v>0</v>
      </c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25"/>
      <c r="JE64" s="25"/>
      <c r="JF64" s="25"/>
      <c r="JG64" s="25"/>
      <c r="JH64" s="25"/>
      <c r="JI64" s="25"/>
      <c r="JJ64" s="25"/>
      <c r="JK64" s="25"/>
      <c r="JL64" s="25"/>
      <c r="JM64" s="25"/>
      <c r="JN64" s="25"/>
    </row>
    <row r="65" spans="1:274" s="110" customFormat="1" ht="28" thickBot="1" x14ac:dyDescent="0.45">
      <c r="A65" s="105"/>
      <c r="B65" s="106" t="s">
        <v>9</v>
      </c>
      <c r="C65" s="107">
        <f>C6+C32+C47+C51</f>
        <v>2557000</v>
      </c>
      <c r="D65" s="108">
        <f>D6+D32+D47+D51</f>
        <v>1150500</v>
      </c>
      <c r="E65" s="108">
        <f>E6+E32+E47+E51</f>
        <v>513000</v>
      </c>
      <c r="F65" s="108">
        <f>F6+F32+F47+F51</f>
        <v>485698</v>
      </c>
      <c r="G65" s="108">
        <f>G6+G32+G47+G51</f>
        <v>2149198</v>
      </c>
      <c r="H65" s="108"/>
      <c r="I65" s="108">
        <f>I6+I32+I47+I51</f>
        <v>1083877.06</v>
      </c>
      <c r="J65" s="108">
        <f t="shared" ref="J65:BY65" si="35">J6+J32+J47+J51</f>
        <v>92170</v>
      </c>
      <c r="K65" s="108">
        <f t="shared" si="35"/>
        <v>139605</v>
      </c>
      <c r="L65" s="108">
        <f t="shared" si="35"/>
        <v>25065</v>
      </c>
      <c r="M65" s="108">
        <f t="shared" si="35"/>
        <v>77690</v>
      </c>
      <c r="N65" s="108">
        <f t="shared" si="35"/>
        <v>38803.9</v>
      </c>
      <c r="O65" s="108">
        <f t="shared" si="35"/>
        <v>25684</v>
      </c>
      <c r="P65" s="108">
        <f t="shared" si="35"/>
        <v>25834</v>
      </c>
      <c r="Q65" s="108">
        <f t="shared" si="35"/>
        <v>32204</v>
      </c>
      <c r="R65" s="108">
        <f t="shared" si="35"/>
        <v>22750</v>
      </c>
      <c r="S65" s="108">
        <f t="shared" si="35"/>
        <v>3520</v>
      </c>
      <c r="T65" s="108">
        <f t="shared" si="35"/>
        <v>29100</v>
      </c>
      <c r="U65" s="108">
        <f t="shared" si="35"/>
        <v>4400</v>
      </c>
      <c r="V65" s="108">
        <f t="shared" si="35"/>
        <v>10120</v>
      </c>
      <c r="W65" s="108">
        <f t="shared" si="35"/>
        <v>26038</v>
      </c>
      <c r="X65" s="108">
        <f t="shared" si="35"/>
        <v>12600</v>
      </c>
      <c r="Y65" s="108">
        <f t="shared" si="35"/>
        <v>2070</v>
      </c>
      <c r="Z65" s="108">
        <f t="shared" si="35"/>
        <v>34702</v>
      </c>
      <c r="AA65" s="108">
        <f t="shared" si="35"/>
        <v>2900</v>
      </c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>
        <f t="shared" si="35"/>
        <v>0</v>
      </c>
      <c r="BZ65" s="225">
        <f t="shared" si="3"/>
        <v>1689132.96</v>
      </c>
      <c r="CA65" s="226">
        <f t="shared" si="4"/>
        <v>460065.04000000004</v>
      </c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  <c r="ES65" s="109"/>
      <c r="ET65" s="109"/>
      <c r="EU65" s="109"/>
      <c r="EV65" s="109"/>
      <c r="EW65" s="109"/>
      <c r="EX65" s="109"/>
      <c r="EY65" s="109"/>
      <c r="EZ65" s="109"/>
      <c r="FA65" s="109"/>
      <c r="FB65" s="109"/>
      <c r="FC65" s="109"/>
      <c r="FD65" s="109"/>
      <c r="FE65" s="109"/>
      <c r="FF65" s="109"/>
      <c r="FG65" s="109"/>
      <c r="FH65" s="109"/>
      <c r="FI65" s="109"/>
      <c r="FJ65" s="109"/>
      <c r="FK65" s="109"/>
      <c r="FL65" s="109"/>
      <c r="FM65" s="109"/>
      <c r="FN65" s="109"/>
      <c r="FO65" s="109"/>
      <c r="FP65" s="109"/>
      <c r="FQ65" s="109"/>
      <c r="FR65" s="109"/>
      <c r="FS65" s="109"/>
      <c r="FT65" s="109"/>
      <c r="FU65" s="109"/>
      <c r="FV65" s="109"/>
      <c r="FW65" s="109"/>
      <c r="FX65" s="109"/>
      <c r="FY65" s="109"/>
      <c r="FZ65" s="109"/>
      <c r="GA65" s="109"/>
      <c r="GB65" s="109"/>
      <c r="GC65" s="109"/>
      <c r="GD65" s="109"/>
      <c r="GE65" s="109"/>
      <c r="GF65" s="109"/>
      <c r="GG65" s="109"/>
      <c r="GH65" s="109"/>
      <c r="GI65" s="109"/>
      <c r="GJ65" s="109"/>
      <c r="GK65" s="109"/>
      <c r="GL65" s="109"/>
      <c r="GM65" s="109"/>
      <c r="GN65" s="109"/>
      <c r="GO65" s="109"/>
      <c r="GP65" s="109"/>
      <c r="GQ65" s="109"/>
      <c r="GR65" s="109"/>
      <c r="GS65" s="109"/>
      <c r="GT65" s="109"/>
      <c r="GU65" s="109"/>
      <c r="GV65" s="109"/>
      <c r="GW65" s="109"/>
      <c r="GX65" s="109"/>
      <c r="GY65" s="109"/>
      <c r="GZ65" s="109"/>
      <c r="HA65" s="109"/>
      <c r="HB65" s="109"/>
      <c r="HC65" s="109"/>
      <c r="HD65" s="109"/>
      <c r="HE65" s="109"/>
      <c r="HF65" s="109"/>
      <c r="HG65" s="109"/>
      <c r="HH65" s="109"/>
      <c r="HI65" s="109"/>
      <c r="HJ65" s="109"/>
      <c r="HK65" s="109"/>
      <c r="HL65" s="109"/>
      <c r="HM65" s="109"/>
      <c r="HN65" s="109"/>
      <c r="HO65" s="109"/>
      <c r="HP65" s="109"/>
      <c r="HQ65" s="109"/>
      <c r="HR65" s="109"/>
      <c r="HS65" s="109"/>
      <c r="HT65" s="109"/>
      <c r="HU65" s="109"/>
      <c r="HV65" s="109"/>
      <c r="HW65" s="109"/>
      <c r="HX65" s="109"/>
      <c r="HY65" s="109"/>
      <c r="HZ65" s="109"/>
      <c r="IA65" s="109"/>
      <c r="IB65" s="109"/>
      <c r="IC65" s="109"/>
      <c r="ID65" s="109"/>
      <c r="IE65" s="109"/>
      <c r="IF65" s="109"/>
      <c r="IG65" s="109"/>
      <c r="IH65" s="109"/>
      <c r="II65" s="109"/>
      <c r="IJ65" s="109"/>
      <c r="IK65" s="109"/>
      <c r="IL65" s="109"/>
      <c r="IM65" s="109"/>
      <c r="IN65" s="109"/>
      <c r="IO65" s="109"/>
      <c r="IP65" s="109"/>
      <c r="IQ65" s="109"/>
      <c r="IR65" s="109"/>
      <c r="IS65" s="109"/>
      <c r="IT65" s="109"/>
      <c r="IU65" s="109"/>
      <c r="IV65" s="109"/>
      <c r="IW65" s="109"/>
      <c r="IX65" s="109"/>
      <c r="IY65" s="109"/>
      <c r="IZ65" s="109"/>
      <c r="JA65" s="109"/>
      <c r="JB65" s="109"/>
      <c r="JC65" s="109"/>
      <c r="JD65" s="109"/>
      <c r="JE65" s="109"/>
      <c r="JF65" s="109"/>
      <c r="JG65" s="109"/>
      <c r="JH65" s="109"/>
      <c r="JI65" s="109"/>
      <c r="JJ65" s="109"/>
      <c r="JK65" s="109"/>
      <c r="JL65" s="109"/>
      <c r="JM65" s="109"/>
      <c r="JN65" s="109"/>
    </row>
    <row r="66" spans="1:274" ht="28" thickTop="1" x14ac:dyDescent="0.45">
      <c r="A66" s="111"/>
      <c r="B66" s="112"/>
      <c r="C66" s="113"/>
      <c r="D66" s="114"/>
      <c r="E66" s="114"/>
      <c r="F66" s="114"/>
      <c r="G66" s="115"/>
      <c r="H66" s="115"/>
      <c r="I66" s="116"/>
      <c r="J66" s="231"/>
    </row>
    <row r="67" spans="1:274" ht="27" x14ac:dyDescent="0.45">
      <c r="A67" s="111"/>
      <c r="B67" s="112"/>
      <c r="C67" s="113"/>
      <c r="D67" s="114"/>
      <c r="E67" s="114"/>
      <c r="F67" s="114"/>
      <c r="G67" s="115"/>
      <c r="H67" s="115"/>
      <c r="I67" s="116"/>
      <c r="J67" s="231"/>
    </row>
    <row r="68" spans="1:274" ht="27" x14ac:dyDescent="0.45">
      <c r="A68" s="111"/>
      <c r="B68" s="112"/>
      <c r="C68" s="111"/>
      <c r="D68" s="114"/>
      <c r="E68" s="114"/>
      <c r="F68" s="114"/>
      <c r="G68" s="117"/>
      <c r="H68" s="117"/>
      <c r="I68" s="116"/>
      <c r="J68" s="231"/>
    </row>
    <row r="69" spans="1:274" ht="27" x14ac:dyDescent="0.45">
      <c r="A69" s="111"/>
      <c r="B69" s="112"/>
      <c r="C69" s="111"/>
      <c r="D69" s="114"/>
      <c r="E69" s="114"/>
      <c r="F69" s="114"/>
      <c r="G69" s="117"/>
      <c r="H69" s="117"/>
      <c r="I69" s="116"/>
      <c r="J69" s="231"/>
      <c r="S69" s="1" t="s">
        <v>83</v>
      </c>
    </row>
    <row r="70" spans="1:274" x14ac:dyDescent="0.4">
      <c r="C70" s="118"/>
      <c r="G70" s="121"/>
      <c r="H70" s="121"/>
      <c r="I70" s="122"/>
    </row>
    <row r="71" spans="1:274" x14ac:dyDescent="0.4">
      <c r="C71" s="118"/>
      <c r="D71" s="123"/>
      <c r="E71" s="124"/>
      <c r="F71" s="125"/>
      <c r="G71" s="121"/>
      <c r="H71" s="121"/>
      <c r="I71" s="122"/>
    </row>
    <row r="72" spans="1:274" x14ac:dyDescent="0.4">
      <c r="C72" s="118"/>
      <c r="G72" s="121"/>
      <c r="H72" s="121"/>
      <c r="I72" s="122"/>
    </row>
    <row r="73" spans="1:274" x14ac:dyDescent="0.4">
      <c r="C73" s="118"/>
      <c r="D73" s="123"/>
      <c r="G73" s="121"/>
      <c r="H73" s="121"/>
      <c r="I73" s="122"/>
    </row>
    <row r="74" spans="1:274" x14ac:dyDescent="0.4">
      <c r="C74" s="118"/>
      <c r="G74" s="121"/>
      <c r="H74" s="121"/>
      <c r="I74" s="122"/>
    </row>
    <row r="75" spans="1:274" x14ac:dyDescent="0.4">
      <c r="C75" s="118"/>
      <c r="G75" s="121"/>
      <c r="H75" s="121"/>
      <c r="I75" s="122"/>
    </row>
    <row r="76" spans="1:274" x14ac:dyDescent="0.4">
      <c r="C76" s="118"/>
      <c r="G76" s="121"/>
      <c r="H76" s="121"/>
      <c r="I76" s="122"/>
    </row>
    <row r="77" spans="1:274" x14ac:dyDescent="0.4">
      <c r="C77" s="118"/>
      <c r="G77" s="121"/>
      <c r="H77" s="121"/>
      <c r="I77" s="122"/>
    </row>
    <row r="78" spans="1:274" x14ac:dyDescent="0.4">
      <c r="C78" s="118"/>
      <c r="G78" s="121"/>
      <c r="H78" s="121"/>
      <c r="I78" s="122"/>
    </row>
    <row r="79" spans="1:274" x14ac:dyDescent="0.4">
      <c r="C79" s="118"/>
      <c r="G79" s="121"/>
      <c r="H79" s="121"/>
      <c r="I79" s="122"/>
    </row>
    <row r="80" spans="1:274" x14ac:dyDescent="0.4">
      <c r="C80" s="118"/>
      <c r="G80" s="121"/>
      <c r="H80" s="121"/>
      <c r="I80" s="122"/>
    </row>
    <row r="81" spans="3:9" x14ac:dyDescent="0.4">
      <c r="C81" s="118"/>
      <c r="G81" s="121"/>
      <c r="H81" s="121"/>
      <c r="I81" s="122"/>
    </row>
    <row r="82" spans="3:9" x14ac:dyDescent="0.4">
      <c r="C82" s="118"/>
      <c r="G82" s="121"/>
      <c r="H82" s="121"/>
      <c r="I82" s="122"/>
    </row>
    <row r="83" spans="3:9" x14ac:dyDescent="0.4">
      <c r="C83" s="118"/>
      <c r="G83" s="121"/>
      <c r="H83" s="121"/>
      <c r="I83" s="122"/>
    </row>
    <row r="84" spans="3:9" x14ac:dyDescent="0.4">
      <c r="C84" s="118"/>
      <c r="G84" s="121"/>
      <c r="H84" s="121"/>
      <c r="I84" s="122"/>
    </row>
    <row r="85" spans="3:9" x14ac:dyDescent="0.4">
      <c r="C85" s="118"/>
      <c r="G85" s="121"/>
      <c r="H85" s="121"/>
      <c r="I85" s="122"/>
    </row>
    <row r="86" spans="3:9" x14ac:dyDescent="0.4">
      <c r="C86" s="118"/>
      <c r="G86" s="121"/>
      <c r="H86" s="121"/>
      <c r="I86" s="122"/>
    </row>
    <row r="87" spans="3:9" x14ac:dyDescent="0.4">
      <c r="C87" s="118"/>
      <c r="G87" s="121"/>
      <c r="H87" s="121"/>
      <c r="I87" s="122"/>
    </row>
    <row r="88" spans="3:9" x14ac:dyDescent="0.4">
      <c r="C88" s="118"/>
      <c r="G88" s="121"/>
      <c r="H88" s="121"/>
      <c r="I88" s="122"/>
    </row>
    <row r="89" spans="3:9" x14ac:dyDescent="0.4">
      <c r="C89" s="118"/>
      <c r="G89" s="121"/>
      <c r="H89" s="121"/>
      <c r="I89" s="122"/>
    </row>
    <row r="90" spans="3:9" x14ac:dyDescent="0.4">
      <c r="C90" s="118"/>
      <c r="G90" s="121"/>
      <c r="H90" s="121"/>
      <c r="I90" s="122"/>
    </row>
    <row r="91" spans="3:9" x14ac:dyDescent="0.4">
      <c r="C91" s="118"/>
      <c r="G91" s="121"/>
      <c r="H91" s="121"/>
      <c r="I91" s="122"/>
    </row>
    <row r="92" spans="3:9" x14ac:dyDescent="0.4">
      <c r="C92" s="118"/>
      <c r="G92" s="121"/>
      <c r="H92" s="121"/>
      <c r="I92" s="122"/>
    </row>
    <row r="93" spans="3:9" x14ac:dyDescent="0.4">
      <c r="C93" s="118"/>
      <c r="G93" s="121"/>
      <c r="H93" s="121"/>
      <c r="I93" s="122"/>
    </row>
    <row r="94" spans="3:9" x14ac:dyDescent="0.4">
      <c r="C94" s="118"/>
      <c r="G94" s="121"/>
      <c r="H94" s="121"/>
      <c r="I94" s="122"/>
    </row>
    <row r="95" spans="3:9" x14ac:dyDescent="0.4">
      <c r="C95" s="118"/>
      <c r="G95" s="121"/>
      <c r="H95" s="121"/>
      <c r="I95" s="122"/>
    </row>
    <row r="96" spans="3:9" x14ac:dyDescent="0.4">
      <c r="C96" s="118"/>
      <c r="G96" s="121"/>
      <c r="H96" s="121"/>
      <c r="I96" s="122"/>
    </row>
    <row r="97" spans="3:9" x14ac:dyDescent="0.4">
      <c r="C97" s="118"/>
      <c r="G97" s="121"/>
      <c r="H97" s="121"/>
      <c r="I97" s="122"/>
    </row>
    <row r="98" spans="3:9" x14ac:dyDescent="0.4">
      <c r="C98" s="118"/>
      <c r="G98" s="121"/>
      <c r="H98" s="121"/>
      <c r="I98" s="122"/>
    </row>
    <row r="99" spans="3:9" x14ac:dyDescent="0.4">
      <c r="C99" s="118"/>
      <c r="G99" s="121"/>
      <c r="H99" s="121"/>
      <c r="I99" s="122"/>
    </row>
    <row r="100" spans="3:9" x14ac:dyDescent="0.4">
      <c r="C100" s="118"/>
      <c r="G100" s="121"/>
      <c r="H100" s="121"/>
      <c r="I100" s="122"/>
    </row>
    <row r="101" spans="3:9" x14ac:dyDescent="0.4">
      <c r="C101" s="118"/>
      <c r="G101" s="121"/>
      <c r="H101" s="121"/>
      <c r="I101" s="122"/>
    </row>
    <row r="102" spans="3:9" x14ac:dyDescent="0.4">
      <c r="C102" s="118"/>
      <c r="G102" s="121"/>
      <c r="H102" s="121"/>
      <c r="I102" s="122"/>
    </row>
    <row r="103" spans="3:9" x14ac:dyDescent="0.4">
      <c r="C103" s="118"/>
      <c r="G103" s="121"/>
      <c r="H103" s="121"/>
      <c r="I103" s="122"/>
    </row>
    <row r="104" spans="3:9" x14ac:dyDescent="0.4">
      <c r="C104" s="118"/>
      <c r="G104" s="121"/>
      <c r="H104" s="121"/>
      <c r="I104" s="122"/>
    </row>
    <row r="105" spans="3:9" x14ac:dyDescent="0.4">
      <c r="C105" s="118"/>
      <c r="G105" s="121"/>
      <c r="H105" s="121"/>
      <c r="I105" s="122"/>
    </row>
    <row r="106" spans="3:9" x14ac:dyDescent="0.4">
      <c r="C106" s="118"/>
      <c r="G106" s="121"/>
      <c r="H106" s="121"/>
      <c r="I106" s="122"/>
    </row>
    <row r="107" spans="3:9" x14ac:dyDescent="0.4">
      <c r="C107" s="118"/>
      <c r="G107" s="121"/>
      <c r="H107" s="121"/>
      <c r="I107" s="122"/>
    </row>
    <row r="108" spans="3:9" x14ac:dyDescent="0.4">
      <c r="C108" s="118"/>
      <c r="G108" s="121"/>
      <c r="H108" s="121"/>
      <c r="I108" s="122"/>
    </row>
    <row r="109" spans="3:9" x14ac:dyDescent="0.4">
      <c r="C109" s="118"/>
      <c r="G109" s="121"/>
      <c r="H109" s="121"/>
      <c r="I109" s="122"/>
    </row>
    <row r="110" spans="3:9" x14ac:dyDescent="0.4">
      <c r="C110" s="118"/>
      <c r="G110" s="121"/>
      <c r="H110" s="121"/>
      <c r="I110" s="122"/>
    </row>
    <row r="111" spans="3:9" x14ac:dyDescent="0.4">
      <c r="C111" s="118"/>
      <c r="G111" s="121"/>
      <c r="H111" s="121"/>
      <c r="I111" s="122"/>
    </row>
    <row r="112" spans="3:9" x14ac:dyDescent="0.4">
      <c r="C112" s="118"/>
      <c r="G112" s="121"/>
      <c r="H112" s="121"/>
      <c r="I112" s="122"/>
    </row>
    <row r="113" spans="3:9" x14ac:dyDescent="0.4">
      <c r="C113" s="118"/>
      <c r="G113" s="121"/>
      <c r="H113" s="121"/>
      <c r="I113" s="122"/>
    </row>
    <row r="114" spans="3:9" x14ac:dyDescent="0.4">
      <c r="C114" s="118"/>
      <c r="G114" s="121"/>
      <c r="H114" s="121"/>
      <c r="I114" s="122"/>
    </row>
    <row r="115" spans="3:9" x14ac:dyDescent="0.4">
      <c r="C115" s="118"/>
      <c r="G115" s="121"/>
      <c r="H115" s="121"/>
      <c r="I115" s="122"/>
    </row>
    <row r="116" spans="3:9" x14ac:dyDescent="0.4">
      <c r="C116" s="118"/>
      <c r="G116" s="121"/>
      <c r="H116" s="121"/>
      <c r="I116" s="122"/>
    </row>
    <row r="117" spans="3:9" x14ac:dyDescent="0.4">
      <c r="C117" s="118"/>
      <c r="G117" s="121"/>
      <c r="H117" s="121"/>
      <c r="I117" s="122"/>
    </row>
    <row r="118" spans="3:9" x14ac:dyDescent="0.4">
      <c r="C118" s="118"/>
      <c r="G118" s="121"/>
      <c r="H118" s="121"/>
      <c r="I118" s="122"/>
    </row>
    <row r="119" spans="3:9" x14ac:dyDescent="0.4">
      <c r="C119" s="118"/>
      <c r="G119" s="121"/>
      <c r="H119" s="121"/>
      <c r="I119" s="122"/>
    </row>
    <row r="120" spans="3:9" x14ac:dyDescent="0.4">
      <c r="C120" s="118"/>
      <c r="G120" s="121"/>
      <c r="H120" s="121"/>
      <c r="I120" s="122"/>
    </row>
    <row r="121" spans="3:9" x14ac:dyDescent="0.4">
      <c r="C121" s="118"/>
      <c r="G121" s="121"/>
      <c r="H121" s="121"/>
      <c r="I121" s="122"/>
    </row>
    <row r="122" spans="3:9" x14ac:dyDescent="0.4">
      <c r="C122" s="118"/>
      <c r="G122" s="121"/>
      <c r="H122" s="121"/>
      <c r="I122" s="122"/>
    </row>
    <row r="123" spans="3:9" x14ac:dyDescent="0.4">
      <c r="C123" s="118"/>
      <c r="G123" s="121"/>
      <c r="H123" s="121"/>
      <c r="I123" s="122"/>
    </row>
    <row r="124" spans="3:9" x14ac:dyDescent="0.4">
      <c r="C124" s="118"/>
      <c r="G124" s="121"/>
      <c r="H124" s="121"/>
      <c r="I124" s="122"/>
    </row>
    <row r="125" spans="3:9" x14ac:dyDescent="0.4">
      <c r="C125" s="118"/>
      <c r="G125" s="121"/>
      <c r="H125" s="121"/>
      <c r="I125" s="122"/>
    </row>
    <row r="126" spans="3:9" x14ac:dyDescent="0.4">
      <c r="C126" s="118"/>
      <c r="G126" s="121"/>
      <c r="H126" s="121"/>
      <c r="I126" s="122"/>
    </row>
    <row r="127" spans="3:9" x14ac:dyDescent="0.4">
      <c r="C127" s="118"/>
      <c r="G127" s="121"/>
      <c r="H127" s="121"/>
      <c r="I127" s="122"/>
    </row>
    <row r="128" spans="3:9" x14ac:dyDescent="0.4">
      <c r="C128" s="118"/>
      <c r="G128" s="121"/>
      <c r="H128" s="121"/>
      <c r="I128" s="122"/>
    </row>
    <row r="129" spans="3:9" x14ac:dyDescent="0.4">
      <c r="C129" s="118"/>
      <c r="G129" s="121"/>
      <c r="H129" s="121"/>
      <c r="I129" s="122"/>
    </row>
    <row r="130" spans="3:9" x14ac:dyDescent="0.4">
      <c r="C130" s="118"/>
      <c r="G130" s="121"/>
      <c r="H130" s="121"/>
      <c r="I130" s="122"/>
    </row>
    <row r="131" spans="3:9" x14ac:dyDescent="0.4">
      <c r="C131" s="118"/>
      <c r="G131" s="121"/>
      <c r="H131" s="121"/>
      <c r="I131" s="122"/>
    </row>
    <row r="132" spans="3:9" x14ac:dyDescent="0.4">
      <c r="C132" s="118"/>
      <c r="G132" s="121"/>
      <c r="H132" s="121"/>
      <c r="I132" s="122"/>
    </row>
    <row r="133" spans="3:9" x14ac:dyDescent="0.4">
      <c r="C133" s="118"/>
      <c r="G133" s="121"/>
      <c r="H133" s="121"/>
      <c r="I133" s="122"/>
    </row>
    <row r="134" spans="3:9" x14ac:dyDescent="0.4">
      <c r="C134" s="118"/>
      <c r="G134" s="121"/>
      <c r="H134" s="121"/>
      <c r="I134" s="122"/>
    </row>
    <row r="135" spans="3:9" x14ac:dyDescent="0.4">
      <c r="C135" s="118"/>
      <c r="G135" s="121"/>
      <c r="H135" s="121"/>
      <c r="I135" s="122"/>
    </row>
    <row r="136" spans="3:9" x14ac:dyDescent="0.4">
      <c r="C136" s="118"/>
      <c r="G136" s="121"/>
      <c r="H136" s="121"/>
      <c r="I136" s="122"/>
    </row>
    <row r="137" spans="3:9" x14ac:dyDescent="0.4">
      <c r="C137" s="118"/>
      <c r="G137" s="121"/>
      <c r="H137" s="121"/>
      <c r="I137" s="122"/>
    </row>
    <row r="138" spans="3:9" x14ac:dyDescent="0.4">
      <c r="C138" s="118"/>
      <c r="G138" s="121"/>
      <c r="H138" s="121"/>
      <c r="I138" s="122"/>
    </row>
    <row r="139" spans="3:9" x14ac:dyDescent="0.4">
      <c r="C139" s="118"/>
      <c r="G139" s="121"/>
      <c r="H139" s="121"/>
      <c r="I139" s="122"/>
    </row>
    <row r="140" spans="3:9" x14ac:dyDescent="0.4">
      <c r="C140" s="118"/>
      <c r="G140" s="121"/>
      <c r="H140" s="121"/>
      <c r="I140" s="122"/>
    </row>
    <row r="141" spans="3:9" x14ac:dyDescent="0.4">
      <c r="C141" s="118"/>
      <c r="G141" s="121"/>
      <c r="H141" s="121"/>
      <c r="I141" s="122"/>
    </row>
    <row r="142" spans="3:9" x14ac:dyDescent="0.4">
      <c r="C142" s="118"/>
      <c r="G142" s="121"/>
      <c r="H142" s="121"/>
      <c r="I142" s="122"/>
    </row>
    <row r="143" spans="3:9" x14ac:dyDescent="0.4">
      <c r="C143" s="118"/>
      <c r="G143" s="121"/>
      <c r="H143" s="121"/>
      <c r="I143" s="122"/>
    </row>
    <row r="144" spans="3:9" x14ac:dyDescent="0.4">
      <c r="C144" s="118"/>
      <c r="G144" s="121"/>
      <c r="H144" s="121"/>
      <c r="I144" s="122"/>
    </row>
    <row r="145" spans="3:9" x14ac:dyDescent="0.4">
      <c r="C145" s="118"/>
      <c r="G145" s="121"/>
      <c r="H145" s="121"/>
      <c r="I145" s="122"/>
    </row>
    <row r="146" spans="3:9" x14ac:dyDescent="0.4">
      <c r="C146" s="118"/>
      <c r="G146" s="121"/>
      <c r="H146" s="121"/>
      <c r="I146" s="122"/>
    </row>
    <row r="147" spans="3:9" x14ac:dyDescent="0.4">
      <c r="C147" s="118"/>
      <c r="G147" s="121"/>
      <c r="H147" s="121"/>
      <c r="I147" s="122"/>
    </row>
    <row r="148" spans="3:9" x14ac:dyDescent="0.4">
      <c r="C148" s="118"/>
      <c r="G148" s="121"/>
      <c r="H148" s="121"/>
      <c r="I148" s="122"/>
    </row>
    <row r="149" spans="3:9" x14ac:dyDescent="0.4">
      <c r="C149" s="118"/>
      <c r="G149" s="121"/>
      <c r="H149" s="121"/>
      <c r="I149" s="122"/>
    </row>
    <row r="150" spans="3:9" x14ac:dyDescent="0.4">
      <c r="C150" s="118"/>
      <c r="G150" s="121"/>
      <c r="H150" s="121"/>
      <c r="I150" s="122"/>
    </row>
    <row r="151" spans="3:9" x14ac:dyDescent="0.4">
      <c r="C151" s="118"/>
      <c r="G151" s="121"/>
      <c r="H151" s="121"/>
      <c r="I151" s="122"/>
    </row>
  </sheetData>
  <mergeCells count="4">
    <mergeCell ref="B3:B4"/>
    <mergeCell ref="B1:J1"/>
    <mergeCell ref="B2:J2"/>
    <mergeCell ref="D3:G3"/>
  </mergeCells>
  <pageMargins left="1" right="0.47" top="1.46" bottom="1.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C356-9612-475F-965A-7FD3CAC5DF84}">
  <dimension ref="A1:BZ165"/>
  <sheetViews>
    <sheetView topLeftCell="A61" zoomScale="80" zoomScaleNormal="80" workbookViewId="0">
      <selection activeCell="Q21" sqref="Q21"/>
    </sheetView>
  </sheetViews>
  <sheetFormatPr baseColWidth="10" defaultColWidth="8.6640625" defaultRowHeight="24" x14ac:dyDescent="0.4"/>
  <cols>
    <col min="1" max="1" width="3.33203125" style="24" customWidth="1"/>
    <col min="2" max="2" width="40" style="25" customWidth="1"/>
    <col min="3" max="3" width="10.5" style="126" hidden="1" customWidth="1"/>
    <col min="4" max="4" width="11.1640625" style="119" hidden="1" customWidth="1"/>
    <col min="5" max="5" width="10.83203125" style="120" hidden="1" customWidth="1"/>
    <col min="6" max="6" width="9.5" style="120" hidden="1" customWidth="1"/>
    <col min="7" max="7" width="12.83203125" style="213" customWidth="1"/>
    <col min="8" max="8" width="8.5" style="119" customWidth="1"/>
    <col min="9" max="10" width="9.5" style="1" bestFit="1" customWidth="1"/>
    <col min="11" max="11" width="10" style="1" customWidth="1"/>
    <col min="12" max="12" width="9.6640625" style="1" customWidth="1"/>
    <col min="13" max="13" width="10" style="1" customWidth="1"/>
    <col min="14" max="14" width="10.5" style="1" customWidth="1"/>
    <col min="15" max="28" width="8.6640625" style="1"/>
    <col min="29" max="29" width="10.6640625" style="128" customWidth="1"/>
    <col min="30" max="30" width="11.33203125" style="129" customWidth="1"/>
    <col min="31" max="16384" width="8.6640625" style="25"/>
  </cols>
  <sheetData>
    <row r="1" spans="1:78" ht="21.75" customHeight="1" x14ac:dyDescent="0.4">
      <c r="B1" s="248" t="s">
        <v>91</v>
      </c>
      <c r="C1" s="248"/>
      <c r="D1" s="248"/>
      <c r="E1" s="248"/>
      <c r="F1" s="248"/>
      <c r="G1" s="248"/>
      <c r="H1" s="248"/>
    </row>
    <row r="2" spans="1:78" ht="16.5" customHeight="1" x14ac:dyDescent="0.4">
      <c r="B2" s="249" t="s">
        <v>68</v>
      </c>
      <c r="C2" s="249"/>
      <c r="D2" s="249"/>
      <c r="E2" s="249"/>
      <c r="F2" s="249"/>
      <c r="G2" s="249"/>
      <c r="H2" s="249"/>
    </row>
    <row r="3" spans="1:78" s="32" customFormat="1" x14ac:dyDescent="0.4">
      <c r="A3" s="27"/>
      <c r="B3" s="246" t="s">
        <v>29</v>
      </c>
      <c r="C3" s="28" t="s">
        <v>40</v>
      </c>
      <c r="D3" s="250" t="s">
        <v>69</v>
      </c>
      <c r="E3" s="250"/>
      <c r="F3" s="250"/>
      <c r="G3" s="250"/>
      <c r="H3" s="130" t="s">
        <v>67</v>
      </c>
      <c r="I3" s="227" t="s">
        <v>86</v>
      </c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128" t="s">
        <v>84</v>
      </c>
      <c r="AD3" s="129" t="s">
        <v>32</v>
      </c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</row>
    <row r="4" spans="1:78" s="32" customFormat="1" x14ac:dyDescent="0.4">
      <c r="A4" s="33"/>
      <c r="B4" s="247"/>
      <c r="C4" s="34"/>
      <c r="D4" s="35" t="s">
        <v>28</v>
      </c>
      <c r="E4" s="36" t="s">
        <v>42</v>
      </c>
      <c r="F4" s="36" t="s">
        <v>17</v>
      </c>
      <c r="G4" s="37" t="s">
        <v>1</v>
      </c>
      <c r="H4" s="131"/>
      <c r="I4" s="235">
        <v>1</v>
      </c>
      <c r="J4" s="235">
        <v>2</v>
      </c>
      <c r="K4" s="235">
        <v>3</v>
      </c>
      <c r="L4" s="235">
        <v>4</v>
      </c>
      <c r="M4" s="235">
        <v>5</v>
      </c>
      <c r="N4" s="235">
        <v>6</v>
      </c>
      <c r="O4" s="235">
        <v>7</v>
      </c>
      <c r="P4" s="235">
        <v>8</v>
      </c>
      <c r="Q4" s="235">
        <v>9</v>
      </c>
      <c r="R4" s="235">
        <v>10</v>
      </c>
      <c r="S4" s="235">
        <v>11</v>
      </c>
      <c r="T4" s="235">
        <v>12</v>
      </c>
      <c r="U4" s="235">
        <v>13</v>
      </c>
      <c r="V4" s="235">
        <v>14</v>
      </c>
      <c r="W4" s="235">
        <v>15</v>
      </c>
      <c r="X4" s="235">
        <v>16</v>
      </c>
      <c r="Y4" s="235">
        <v>17</v>
      </c>
      <c r="Z4" s="235">
        <v>18</v>
      </c>
      <c r="AA4" s="235">
        <v>19</v>
      </c>
      <c r="AB4" s="235">
        <v>20</v>
      </c>
      <c r="AC4" s="128"/>
      <c r="AD4" s="129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</row>
    <row r="5" spans="1:78" s="136" customFormat="1" x14ac:dyDescent="0.4">
      <c r="A5" s="132"/>
      <c r="B5" s="42"/>
      <c r="C5" s="43">
        <f>C6+C16+C25+C39+C49+C51+C53+C60+C64+C69+C72+C76</f>
        <v>4790132</v>
      </c>
      <c r="D5" s="44">
        <f>[1]ประมาณรายรับ67!H5</f>
        <v>2716364.16</v>
      </c>
      <c r="E5" s="45">
        <f>[1]ประมาณรายรับ67!H9</f>
        <v>1362079.98</v>
      </c>
      <c r="F5" s="45">
        <f>[1]ประมาณรายรับ67!H13</f>
        <v>1149697.5</v>
      </c>
      <c r="G5" s="46">
        <f t="shared" ref="G5:G27" si="0">SUM(D5:F5)</f>
        <v>5228141.6400000006</v>
      </c>
      <c r="H5" s="133">
        <f>H6+H16+H25+H39+H48</f>
        <v>1311250</v>
      </c>
      <c r="I5" s="47">
        <f ca="1">I6+I16+I25+I39+I48</f>
        <v>0</v>
      </c>
      <c r="J5" s="47">
        <f t="shared" ref="J5:AB5" ca="1" si="1">J6+J16+J25+J39+J48</f>
        <v>0</v>
      </c>
      <c r="K5" s="47">
        <f t="shared" ca="1" si="1"/>
        <v>0</v>
      </c>
      <c r="L5" s="47">
        <f t="shared" ca="1" si="1"/>
        <v>0</v>
      </c>
      <c r="M5" s="47">
        <f t="shared" ca="1" si="1"/>
        <v>0</v>
      </c>
      <c r="N5" s="47">
        <f t="shared" ca="1" si="1"/>
        <v>0</v>
      </c>
      <c r="O5" s="47">
        <f t="shared" ca="1" si="1"/>
        <v>0</v>
      </c>
      <c r="P5" s="47">
        <f t="shared" ca="1" si="1"/>
        <v>0</v>
      </c>
      <c r="Q5" s="47">
        <f t="shared" ca="1" si="1"/>
        <v>0</v>
      </c>
      <c r="R5" s="47">
        <f t="shared" ca="1" si="1"/>
        <v>0</v>
      </c>
      <c r="S5" s="47">
        <f t="shared" ca="1" si="1"/>
        <v>0</v>
      </c>
      <c r="T5" s="47">
        <f t="shared" ca="1" si="1"/>
        <v>0</v>
      </c>
      <c r="U5" s="47">
        <f t="shared" ca="1" si="1"/>
        <v>0</v>
      </c>
      <c r="V5" s="47">
        <f t="shared" ca="1" si="1"/>
        <v>0</v>
      </c>
      <c r="W5" s="47">
        <f t="shared" ca="1" si="1"/>
        <v>0</v>
      </c>
      <c r="X5" s="47">
        <f t="shared" ca="1" si="1"/>
        <v>0</v>
      </c>
      <c r="Y5" s="47">
        <f t="shared" ca="1" si="1"/>
        <v>0</v>
      </c>
      <c r="Z5" s="47">
        <f t="shared" ca="1" si="1"/>
        <v>0</v>
      </c>
      <c r="AA5" s="47">
        <f t="shared" ca="1" si="1"/>
        <v>0</v>
      </c>
      <c r="AB5" s="47">
        <f t="shared" ca="1" si="1"/>
        <v>0</v>
      </c>
      <c r="AC5" s="134">
        <f ca="1">SUM(I5:AB5)</f>
        <v>0</v>
      </c>
      <c r="AD5" s="42">
        <f ca="1">G5-AC5</f>
        <v>0</v>
      </c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</row>
    <row r="6" spans="1:78" s="139" customFormat="1" ht="22" customHeight="1" x14ac:dyDescent="0.4">
      <c r="A6" s="137"/>
      <c r="B6" s="52" t="s">
        <v>2</v>
      </c>
      <c r="C6" s="53">
        <f t="shared" ref="C6:AB6" si="2">SUM(C7:C14)</f>
        <v>424000</v>
      </c>
      <c r="D6" s="53">
        <f t="shared" si="2"/>
        <v>50000</v>
      </c>
      <c r="E6" s="53">
        <f t="shared" si="2"/>
        <v>286751</v>
      </c>
      <c r="F6" s="53">
        <f t="shared" si="2"/>
        <v>0</v>
      </c>
      <c r="G6" s="53">
        <f t="shared" si="2"/>
        <v>336751</v>
      </c>
      <c r="H6" s="138">
        <f t="shared" si="2"/>
        <v>0</v>
      </c>
      <c r="I6" s="53">
        <f t="shared" si="2"/>
        <v>88990</v>
      </c>
      <c r="J6" s="53">
        <f t="shared" si="2"/>
        <v>5740</v>
      </c>
      <c r="K6" s="53">
        <f t="shared" si="2"/>
        <v>15905</v>
      </c>
      <c r="L6" s="53">
        <f t="shared" si="2"/>
        <v>15860</v>
      </c>
      <c r="M6" s="53">
        <f t="shared" si="2"/>
        <v>0</v>
      </c>
      <c r="N6" s="53">
        <f t="shared" si="2"/>
        <v>0</v>
      </c>
      <c r="O6" s="53">
        <f t="shared" si="2"/>
        <v>0</v>
      </c>
      <c r="P6" s="53">
        <f t="shared" si="2"/>
        <v>0</v>
      </c>
      <c r="Q6" s="53">
        <f t="shared" si="2"/>
        <v>0</v>
      </c>
      <c r="R6" s="53">
        <f t="shared" si="2"/>
        <v>0</v>
      </c>
      <c r="S6" s="53">
        <f t="shared" si="2"/>
        <v>0</v>
      </c>
      <c r="T6" s="53">
        <f t="shared" si="2"/>
        <v>0</v>
      </c>
      <c r="U6" s="53">
        <f t="shared" si="2"/>
        <v>0</v>
      </c>
      <c r="V6" s="53">
        <f t="shared" si="2"/>
        <v>0</v>
      </c>
      <c r="W6" s="53">
        <f t="shared" si="2"/>
        <v>0</v>
      </c>
      <c r="X6" s="53">
        <f t="shared" si="2"/>
        <v>0</v>
      </c>
      <c r="Y6" s="53">
        <f t="shared" si="2"/>
        <v>0</v>
      </c>
      <c r="Z6" s="53">
        <f t="shared" si="2"/>
        <v>0</v>
      </c>
      <c r="AA6" s="53">
        <f t="shared" si="2"/>
        <v>0</v>
      </c>
      <c r="AB6" s="53">
        <f t="shared" si="2"/>
        <v>0</v>
      </c>
      <c r="AC6" s="134">
        <f t="shared" ref="AC6:AC70" si="3">SUM(I6:AB6)</f>
        <v>126495</v>
      </c>
      <c r="AD6" s="42">
        <f t="shared" ref="AD6:AD70" si="4">G6-AC6</f>
        <v>210256</v>
      </c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</row>
    <row r="7" spans="1:78" s="61" customFormat="1" ht="22" customHeight="1" x14ac:dyDescent="0.4">
      <c r="A7" s="69">
        <v>1</v>
      </c>
      <c r="B7" s="140" t="str">
        <f>[2]โครงการ!$C7</f>
        <v>โครงการโรงเรียนดีวิถีลูกเสือ</v>
      </c>
      <c r="C7" s="89">
        <f>[2]โครงการ!$D7</f>
        <v>28000</v>
      </c>
      <c r="D7" s="64"/>
      <c r="E7" s="68">
        <v>20000</v>
      </c>
      <c r="F7" s="64"/>
      <c r="G7" s="141">
        <f t="shared" si="0"/>
        <v>20000</v>
      </c>
      <c r="H7" s="142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134">
        <f t="shared" si="3"/>
        <v>0</v>
      </c>
      <c r="AD7" s="42">
        <f t="shared" si="4"/>
        <v>20000</v>
      </c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</row>
    <row r="8" spans="1:78" s="61" customFormat="1" ht="22" customHeight="1" x14ac:dyDescent="0.4">
      <c r="A8" s="69">
        <v>2</v>
      </c>
      <c r="B8" s="140" t="str">
        <f>[2]โครงการ!$C8</f>
        <v>โครงการโรงเรียนปลอดศูนย์ (Zero School)</v>
      </c>
      <c r="C8" s="89">
        <f>[2]โครงการ!$D8</f>
        <v>30000</v>
      </c>
      <c r="D8" s="64"/>
      <c r="E8" s="68">
        <v>20000</v>
      </c>
      <c r="F8" s="64"/>
      <c r="G8" s="141">
        <f t="shared" si="0"/>
        <v>20000</v>
      </c>
      <c r="H8" s="142"/>
      <c r="I8" s="240">
        <v>6000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134">
        <f t="shared" si="3"/>
        <v>6000</v>
      </c>
      <c r="AD8" s="42">
        <f t="shared" si="4"/>
        <v>14000</v>
      </c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</row>
    <row r="9" spans="1:78" s="61" customFormat="1" ht="22" customHeight="1" x14ac:dyDescent="0.4">
      <c r="A9" s="69">
        <v>3</v>
      </c>
      <c r="B9" s="140" t="str">
        <f>[2]โครงการ!$C9</f>
        <v>โครงการขับเคลื่อนหลักสูตรมาตรฐานสากล</v>
      </c>
      <c r="C9" s="89">
        <f>[2]โครงการ!$D9</f>
        <v>20000</v>
      </c>
      <c r="D9" s="64">
        <v>20000</v>
      </c>
      <c r="E9" s="64"/>
      <c r="F9" s="64"/>
      <c r="G9" s="141">
        <f t="shared" si="0"/>
        <v>20000</v>
      </c>
      <c r="H9" s="142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134">
        <f t="shared" si="3"/>
        <v>0</v>
      </c>
      <c r="AD9" s="42">
        <f t="shared" si="4"/>
        <v>20000</v>
      </c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</row>
    <row r="10" spans="1:78" s="61" customFormat="1" ht="22" customHeight="1" x14ac:dyDescent="0.4">
      <c r="A10" s="69">
        <v>4</v>
      </c>
      <c r="B10" s="140" t="str">
        <f>[2]โครงการ!$C10</f>
        <v>โครงการพัฒนาระบบสารสนเทศโรงเรียน</v>
      </c>
      <c r="C10" s="89">
        <f>[2]โครงการ!$D10</f>
        <v>10000</v>
      </c>
      <c r="D10" s="64">
        <v>10000</v>
      </c>
      <c r="E10" s="64"/>
      <c r="F10" s="64"/>
      <c r="G10" s="141">
        <f t="shared" si="0"/>
        <v>10000</v>
      </c>
      <c r="H10" s="142"/>
      <c r="I10" s="240">
        <v>3210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134">
        <f t="shared" si="3"/>
        <v>3210</v>
      </c>
      <c r="AD10" s="42">
        <f t="shared" si="4"/>
        <v>6790</v>
      </c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</row>
    <row r="11" spans="1:78" s="61" customFormat="1" ht="22" customHeight="1" x14ac:dyDescent="0.4">
      <c r="A11" s="69">
        <v>5</v>
      </c>
      <c r="B11" s="140" t="str">
        <f>[2]โครงการ!$C11</f>
        <v>โครงการเปิดบ้านวิชาการ</v>
      </c>
      <c r="C11" s="89">
        <f>[2]โครงการ!$D11</f>
        <v>100000</v>
      </c>
      <c r="D11" s="64">
        <v>10000</v>
      </c>
      <c r="E11" s="64">
        <f>80000+751</f>
        <v>80751</v>
      </c>
      <c r="F11" s="64"/>
      <c r="G11" s="141">
        <f t="shared" si="0"/>
        <v>90751</v>
      </c>
      <c r="H11" s="142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134">
        <f t="shared" si="3"/>
        <v>0</v>
      </c>
      <c r="AD11" s="42">
        <f t="shared" si="4"/>
        <v>90751</v>
      </c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</row>
    <row r="12" spans="1:78" s="61" customFormat="1" ht="22" customHeight="1" x14ac:dyDescent="0.4">
      <c r="A12" s="69">
        <v>6</v>
      </c>
      <c r="B12" s="140" t="str">
        <f>[2]โครงการ!$C12</f>
        <v>โครงการส่งเสริมความเป็นเลิศ</v>
      </c>
      <c r="C12" s="89">
        <f>[2]โครงการ!$D12</f>
        <v>150000</v>
      </c>
      <c r="D12" s="71"/>
      <c r="E12" s="68">
        <v>80000</v>
      </c>
      <c r="F12" s="68"/>
      <c r="G12" s="141">
        <f t="shared" si="0"/>
        <v>80000</v>
      </c>
      <c r="H12" s="142"/>
      <c r="I12" s="240">
        <v>9120</v>
      </c>
      <c r="J12" s="240">
        <v>2100</v>
      </c>
      <c r="K12" s="240">
        <v>10965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134">
        <f t="shared" si="3"/>
        <v>22185</v>
      </c>
      <c r="AD12" s="42">
        <f t="shared" si="4"/>
        <v>57815</v>
      </c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</row>
    <row r="13" spans="1:78" s="61" customFormat="1" ht="22" customHeight="1" x14ac:dyDescent="0.4">
      <c r="A13" s="69">
        <v>7</v>
      </c>
      <c r="B13" s="140" t="str">
        <f>[2]โครงการ!$C13</f>
        <v>โครงการต้นกล้าพัฒนาผู้เรียน</v>
      </c>
      <c r="C13" s="89">
        <f>[2]โครงการ!$D13</f>
        <v>36000</v>
      </c>
      <c r="D13" s="71"/>
      <c r="E13" s="71">
        <v>36000</v>
      </c>
      <c r="F13" s="71"/>
      <c r="G13" s="143">
        <f t="shared" si="0"/>
        <v>36000</v>
      </c>
      <c r="H13" s="144"/>
      <c r="I13" s="240">
        <v>13800</v>
      </c>
      <c r="J13" s="88">
        <v>500</v>
      </c>
      <c r="K13" s="240">
        <v>4940</v>
      </c>
      <c r="L13" s="240">
        <v>15860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134">
        <f t="shared" si="3"/>
        <v>35100</v>
      </c>
      <c r="AD13" s="42">
        <f t="shared" si="4"/>
        <v>900</v>
      </c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</row>
    <row r="14" spans="1:78" s="61" customFormat="1" ht="22" customHeight="1" x14ac:dyDescent="0.4">
      <c r="A14" s="69">
        <v>8</v>
      </c>
      <c r="B14" s="140" t="str">
        <f>[2]โครงการ!$C14</f>
        <v>โครงการแข่งขันศิลปหัตถกรรมนักเรียน</v>
      </c>
      <c r="C14" s="89">
        <f>[2]โครงการ!$D14</f>
        <v>50000</v>
      </c>
      <c r="D14" s="74">
        <v>10000</v>
      </c>
      <c r="E14" s="77">
        <v>50000</v>
      </c>
      <c r="F14" s="74"/>
      <c r="G14" s="143">
        <f t="shared" si="0"/>
        <v>60000</v>
      </c>
      <c r="H14" s="144"/>
      <c r="I14" s="240">
        <v>56860</v>
      </c>
      <c r="J14" s="240">
        <v>3140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134">
        <f t="shared" si="3"/>
        <v>60000</v>
      </c>
      <c r="AD14" s="42">
        <f t="shared" si="4"/>
        <v>0</v>
      </c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</row>
    <row r="15" spans="1:78" s="61" customFormat="1" ht="43.5" customHeight="1" x14ac:dyDescent="0.4">
      <c r="A15" s="145"/>
      <c r="B15" s="146" t="s">
        <v>94</v>
      </c>
      <c r="C15" s="89"/>
      <c r="D15" s="74"/>
      <c r="E15" s="77"/>
      <c r="F15" s="74"/>
      <c r="G15" s="147"/>
      <c r="H15" s="14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149"/>
      <c r="AD15" s="150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</row>
    <row r="16" spans="1:78" s="94" customFormat="1" ht="22" customHeight="1" x14ac:dyDescent="0.4">
      <c r="A16" s="90"/>
      <c r="B16" s="98" t="s">
        <v>92</v>
      </c>
      <c r="C16" s="99">
        <f>SUM(C17:C24)</f>
        <v>1606882</v>
      </c>
      <c r="D16" s="99">
        <f t="shared" ref="D16:AB16" si="5">SUM(D17:D24)</f>
        <v>759864</v>
      </c>
      <c r="E16" s="99">
        <f t="shared" si="5"/>
        <v>95329</v>
      </c>
      <c r="F16" s="99">
        <f t="shared" si="5"/>
        <v>664000</v>
      </c>
      <c r="G16" s="99">
        <f t="shared" si="5"/>
        <v>1519193</v>
      </c>
      <c r="H16" s="152"/>
      <c r="I16" s="99">
        <f t="shared" si="5"/>
        <v>564500.80000000005</v>
      </c>
      <c r="J16" s="99">
        <f t="shared" si="5"/>
        <v>429200</v>
      </c>
      <c r="K16" s="99">
        <f t="shared" si="5"/>
        <v>1000</v>
      </c>
      <c r="L16" s="99">
        <f t="shared" si="5"/>
        <v>15020</v>
      </c>
      <c r="M16" s="99">
        <f t="shared" si="5"/>
        <v>3370</v>
      </c>
      <c r="N16" s="99">
        <f t="shared" si="5"/>
        <v>0</v>
      </c>
      <c r="O16" s="99">
        <f t="shared" si="5"/>
        <v>0</v>
      </c>
      <c r="P16" s="99">
        <f t="shared" si="5"/>
        <v>0</v>
      </c>
      <c r="Q16" s="99">
        <f t="shared" si="5"/>
        <v>0</v>
      </c>
      <c r="R16" s="99">
        <f t="shared" si="5"/>
        <v>0</v>
      </c>
      <c r="S16" s="99">
        <f t="shared" si="5"/>
        <v>0</v>
      </c>
      <c r="T16" s="99">
        <f t="shared" si="5"/>
        <v>0</v>
      </c>
      <c r="U16" s="99">
        <f t="shared" si="5"/>
        <v>0</v>
      </c>
      <c r="V16" s="99">
        <f t="shared" si="5"/>
        <v>0</v>
      </c>
      <c r="W16" s="99">
        <f t="shared" si="5"/>
        <v>0</v>
      </c>
      <c r="X16" s="99">
        <f t="shared" si="5"/>
        <v>0</v>
      </c>
      <c r="Y16" s="99">
        <f t="shared" si="5"/>
        <v>0</v>
      </c>
      <c r="Z16" s="99">
        <f t="shared" si="5"/>
        <v>0</v>
      </c>
      <c r="AA16" s="99">
        <f t="shared" si="5"/>
        <v>0</v>
      </c>
      <c r="AB16" s="99">
        <f t="shared" si="5"/>
        <v>0</v>
      </c>
      <c r="AC16" s="134">
        <f t="shared" si="3"/>
        <v>1013090.8</v>
      </c>
      <c r="AD16" s="42">
        <f t="shared" si="4"/>
        <v>506102.19999999995</v>
      </c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</row>
    <row r="17" spans="1:78" s="61" customFormat="1" ht="22" customHeight="1" x14ac:dyDescent="0.4">
      <c r="A17" s="87">
        <v>9</v>
      </c>
      <c r="B17" s="88" t="str">
        <f>[4]แบบสรุปโครงการ!$C7</f>
        <v>โครงการศึกษาดูงานเปรียบเทียบ</v>
      </c>
      <c r="C17" s="89">
        <f>[4]แบบสรุปโครงการ!$D7</f>
        <v>200000</v>
      </c>
      <c r="D17" s="64">
        <v>150000</v>
      </c>
      <c r="E17" s="64"/>
      <c r="F17" s="64"/>
      <c r="G17" s="141">
        <f t="shared" si="0"/>
        <v>150000</v>
      </c>
      <c r="H17" s="142"/>
      <c r="I17" s="88">
        <v>12000</v>
      </c>
      <c r="J17" s="88">
        <v>138000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134">
        <f t="shared" si="3"/>
        <v>150000</v>
      </c>
      <c r="AD17" s="42">
        <f t="shared" si="4"/>
        <v>0</v>
      </c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</row>
    <row r="18" spans="1:78" s="61" customFormat="1" ht="22" customHeight="1" x14ac:dyDescent="0.4">
      <c r="A18" s="87">
        <v>10</v>
      </c>
      <c r="B18" s="88" t="str">
        <f>[4]แบบสรุปโครงการ!$C8</f>
        <v>โครงการอบรมและพัฒนาศักยภาพครูและบุคลากรทางการศึกษา</v>
      </c>
      <c r="C18" s="89">
        <f>[4]แบบสรุปโครงการ!$D8</f>
        <v>200000</v>
      </c>
      <c r="D18" s="64">
        <v>200000</v>
      </c>
      <c r="E18" s="64"/>
      <c r="F18" s="64"/>
      <c r="G18" s="141">
        <f t="shared" si="0"/>
        <v>200000</v>
      </c>
      <c r="H18" s="142"/>
      <c r="I18" s="88">
        <v>11420</v>
      </c>
      <c r="J18" s="88">
        <v>2200</v>
      </c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134">
        <f t="shared" si="3"/>
        <v>13620</v>
      </c>
      <c r="AD18" s="42">
        <f t="shared" si="4"/>
        <v>186380</v>
      </c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</row>
    <row r="19" spans="1:78" s="61" customFormat="1" ht="22" customHeight="1" x14ac:dyDescent="0.4">
      <c r="A19" s="87">
        <v>11</v>
      </c>
      <c r="B19" s="88" t="str">
        <f>[4]แบบสรุปโครงการ!$C9</f>
        <v>โครงการจ้างลูกจ้างชั่วคราว</v>
      </c>
      <c r="C19" s="153">
        <v>324000</v>
      </c>
      <c r="D19" s="153"/>
      <c r="E19" s="71"/>
      <c r="F19" s="153">
        <v>324000</v>
      </c>
      <c r="G19" s="141">
        <f t="shared" si="0"/>
        <v>324000</v>
      </c>
      <c r="H19" s="142"/>
      <c r="I19" s="240">
        <v>20000</v>
      </c>
      <c r="J19" s="88">
        <v>279000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134">
        <f t="shared" si="3"/>
        <v>299000</v>
      </c>
      <c r="AD19" s="42">
        <f t="shared" si="4"/>
        <v>25000</v>
      </c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</row>
    <row r="20" spans="1:78" s="61" customFormat="1" ht="22" customHeight="1" x14ac:dyDescent="0.4">
      <c r="A20" s="87">
        <v>12</v>
      </c>
      <c r="B20" s="88" t="str">
        <f>[4]แบบสรุปโครงการ!$C10</f>
        <v>โครงการพัฒนาข้าราชการครูให้มีหรือเลื่อนวิทยฐานะ</v>
      </c>
      <c r="C20" s="153">
        <f>[4]แบบสรุปโครงการ!$D10</f>
        <v>15000</v>
      </c>
      <c r="D20" s="71">
        <v>15000</v>
      </c>
      <c r="E20" s="71"/>
      <c r="F20" s="71"/>
      <c r="G20" s="141">
        <f t="shared" si="0"/>
        <v>15000</v>
      </c>
      <c r="H20" s="142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134">
        <f t="shared" si="3"/>
        <v>0</v>
      </c>
      <c r="AD20" s="42">
        <f t="shared" si="4"/>
        <v>15000</v>
      </c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</row>
    <row r="21" spans="1:78" s="61" customFormat="1" ht="22" customHeight="1" x14ac:dyDescent="0.4">
      <c r="A21" s="87">
        <v>13</v>
      </c>
      <c r="B21" s="88" t="str">
        <f>[4]แบบสรุปโครงการ!$C11</f>
        <v>โครงการจ้างผู้มีความสามารถเฉพาะด้าน</v>
      </c>
      <c r="C21" s="153">
        <v>340000</v>
      </c>
      <c r="D21" s="153"/>
      <c r="E21" s="71"/>
      <c r="F21" s="153">
        <v>340000</v>
      </c>
      <c r="G21" s="141">
        <f t="shared" si="0"/>
        <v>340000</v>
      </c>
      <c r="H21" s="142"/>
      <c r="I21" s="88">
        <v>333355.8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134">
        <f t="shared" si="3"/>
        <v>333355.8</v>
      </c>
      <c r="AD21" s="42">
        <f t="shared" si="4"/>
        <v>6644.2000000000116</v>
      </c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</row>
    <row r="22" spans="1:78" s="61" customFormat="1" ht="22" customHeight="1" x14ac:dyDescent="0.4">
      <c r="A22" s="87">
        <v>14</v>
      </c>
      <c r="B22" s="88" t="str">
        <f>[4]แบบสรุปโครงการ!$C12</f>
        <v>โครงการสร้างขวัญและกำลังใจ</v>
      </c>
      <c r="C22" s="89">
        <f>[4]แบบสรุปโครงการ!$D12</f>
        <v>150000</v>
      </c>
      <c r="D22" s="68">
        <v>100000</v>
      </c>
      <c r="E22" s="64"/>
      <c r="F22" s="64"/>
      <c r="G22" s="141">
        <f t="shared" si="0"/>
        <v>100000</v>
      </c>
      <c r="H22" s="142"/>
      <c r="I22" s="88">
        <v>11425</v>
      </c>
      <c r="J22" s="88">
        <v>10000</v>
      </c>
      <c r="K22" s="88">
        <v>1000</v>
      </c>
      <c r="L22" s="88">
        <v>15020</v>
      </c>
      <c r="M22" s="88">
        <v>3370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134">
        <f t="shared" si="3"/>
        <v>40815</v>
      </c>
      <c r="AD22" s="42">
        <f t="shared" si="4"/>
        <v>59185</v>
      </c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</row>
    <row r="23" spans="1:78" s="61" customFormat="1" ht="22" customHeight="1" x14ac:dyDescent="0.4">
      <c r="A23" s="87">
        <v>15</v>
      </c>
      <c r="B23" s="154" t="s">
        <v>70</v>
      </c>
      <c r="C23" s="89"/>
      <c r="D23" s="64">
        <f>4334+5000</f>
        <v>9334</v>
      </c>
      <c r="E23" s="64"/>
      <c r="F23" s="64"/>
      <c r="G23" s="141">
        <f t="shared" si="0"/>
        <v>9334</v>
      </c>
      <c r="H23" s="142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134">
        <f t="shared" si="3"/>
        <v>0</v>
      </c>
      <c r="AD23" s="42">
        <f t="shared" si="4"/>
        <v>9334</v>
      </c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</row>
    <row r="24" spans="1:78" s="61" customFormat="1" ht="22" customHeight="1" x14ac:dyDescent="0.4">
      <c r="A24" s="87">
        <v>16</v>
      </c>
      <c r="B24" s="154" t="s">
        <v>71</v>
      </c>
      <c r="C24" s="89">
        <v>377882</v>
      </c>
      <c r="D24" s="95">
        <f>150000+135530</f>
        <v>285530</v>
      </c>
      <c r="E24" s="64">
        <v>95329</v>
      </c>
      <c r="F24" s="64"/>
      <c r="G24" s="141">
        <f t="shared" si="0"/>
        <v>380859</v>
      </c>
      <c r="H24" s="142"/>
      <c r="I24" s="240">
        <v>176300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134">
        <f t="shared" si="3"/>
        <v>176300</v>
      </c>
      <c r="AD24" s="42">
        <f t="shared" si="4"/>
        <v>204559</v>
      </c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</row>
    <row r="25" spans="1:78" s="94" customFormat="1" ht="22" customHeight="1" x14ac:dyDescent="0.4">
      <c r="A25" s="90"/>
      <c r="B25" s="91" t="s">
        <v>16</v>
      </c>
      <c r="C25" s="92">
        <f t="shared" ref="C25:AA25" si="6">SUM(C26:C37)</f>
        <v>1711250</v>
      </c>
      <c r="D25" s="92">
        <f t="shared" si="6"/>
        <v>225000</v>
      </c>
      <c r="E25" s="92">
        <f t="shared" si="6"/>
        <v>15000</v>
      </c>
      <c r="F25" s="92">
        <f t="shared" si="6"/>
        <v>0</v>
      </c>
      <c r="G25" s="92">
        <f t="shared" si="6"/>
        <v>240000</v>
      </c>
      <c r="H25" s="155">
        <f t="shared" si="6"/>
        <v>1311250</v>
      </c>
      <c r="I25" s="92">
        <f t="shared" si="6"/>
        <v>154760</v>
      </c>
      <c r="J25" s="92">
        <f t="shared" si="6"/>
        <v>6248</v>
      </c>
      <c r="K25" s="92">
        <f t="shared" si="6"/>
        <v>0</v>
      </c>
      <c r="L25" s="92">
        <f t="shared" si="6"/>
        <v>0</v>
      </c>
      <c r="M25" s="92">
        <f t="shared" si="6"/>
        <v>0</v>
      </c>
      <c r="N25" s="92">
        <f t="shared" si="6"/>
        <v>0</v>
      </c>
      <c r="O25" s="92">
        <f t="shared" si="6"/>
        <v>0</v>
      </c>
      <c r="P25" s="92">
        <f t="shared" si="6"/>
        <v>0</v>
      </c>
      <c r="Q25" s="92">
        <f t="shared" si="6"/>
        <v>0</v>
      </c>
      <c r="R25" s="92">
        <f t="shared" si="6"/>
        <v>0</v>
      </c>
      <c r="S25" s="92">
        <f t="shared" si="6"/>
        <v>0</v>
      </c>
      <c r="T25" s="92">
        <f t="shared" si="6"/>
        <v>0</v>
      </c>
      <c r="U25" s="92">
        <f t="shared" si="6"/>
        <v>0</v>
      </c>
      <c r="V25" s="92">
        <f t="shared" si="6"/>
        <v>0</v>
      </c>
      <c r="W25" s="92">
        <f t="shared" si="6"/>
        <v>0</v>
      </c>
      <c r="X25" s="92">
        <f t="shared" si="6"/>
        <v>0</v>
      </c>
      <c r="Y25" s="92">
        <f t="shared" si="6"/>
        <v>0</v>
      </c>
      <c r="Z25" s="92">
        <f t="shared" si="6"/>
        <v>0</v>
      </c>
      <c r="AA25" s="92">
        <f t="shared" si="6"/>
        <v>0</v>
      </c>
      <c r="AB25" s="91"/>
      <c r="AC25" s="134">
        <f t="shared" si="3"/>
        <v>161008</v>
      </c>
      <c r="AD25" s="42">
        <f t="shared" si="4"/>
        <v>78992</v>
      </c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</row>
    <row r="26" spans="1:78" s="162" customFormat="1" ht="22" customHeight="1" x14ac:dyDescent="0.4">
      <c r="A26" s="156">
        <v>16</v>
      </c>
      <c r="B26" s="157" t="str">
        <f>[3]แบบสรุปโครงการ!$C7</f>
        <v>โครงการยานพาหนะ (รถรับส่งนักเรียน)</v>
      </c>
      <c r="C26" s="158">
        <f>[3]แบบสรุปโครงการ!$D7</f>
        <v>371250</v>
      </c>
      <c r="D26" s="159"/>
      <c r="E26" s="159"/>
      <c r="F26" s="159"/>
      <c r="G26" s="160">
        <f t="shared" si="0"/>
        <v>0</v>
      </c>
      <c r="H26" s="161">
        <v>371250</v>
      </c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134">
        <f t="shared" si="3"/>
        <v>0</v>
      </c>
      <c r="AD26" s="134">
        <f t="shared" si="4"/>
        <v>0</v>
      </c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</row>
    <row r="27" spans="1:78" s="162" customFormat="1" ht="22" customHeight="1" x14ac:dyDescent="0.4">
      <c r="A27" s="156">
        <v>17</v>
      </c>
      <c r="B27" s="157" t="str">
        <f>[3]แบบสรุปโครงการ!$C8</f>
        <v>โครงการซ่อมแซมปรับปรุงศูนย์อาหาร</v>
      </c>
      <c r="C27" s="158">
        <f>[3]แบบสรุปโครงการ!$D8</f>
        <v>490000</v>
      </c>
      <c r="D27" s="159"/>
      <c r="E27" s="159"/>
      <c r="F27" s="159"/>
      <c r="G27" s="160">
        <f t="shared" si="0"/>
        <v>0</v>
      </c>
      <c r="H27" s="161">
        <v>490000</v>
      </c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134">
        <f t="shared" si="3"/>
        <v>0</v>
      </c>
      <c r="AD27" s="134">
        <f t="shared" si="4"/>
        <v>0</v>
      </c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</row>
    <row r="28" spans="1:78" s="162" customFormat="1" ht="22" customHeight="1" x14ac:dyDescent="0.4">
      <c r="A28" s="156">
        <v>18</v>
      </c>
      <c r="B28" s="157" t="str">
        <f>[3]แบบสรุปโครงการ!$C9</f>
        <v>โครงการซ่อมแซมปรับปรุงศูนย์ฝึกงาน</v>
      </c>
      <c r="C28" s="158">
        <f>[3]แบบสรุปโครงการ!$D9</f>
        <v>450000</v>
      </c>
      <c r="D28" s="159"/>
      <c r="E28" s="159"/>
      <c r="F28" s="159"/>
      <c r="G28" s="160">
        <f t="shared" ref="G28:G63" si="7">SUM(D28:F28)</f>
        <v>0</v>
      </c>
      <c r="H28" s="161">
        <v>450000</v>
      </c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134">
        <f t="shared" si="3"/>
        <v>0</v>
      </c>
      <c r="AD28" s="134">
        <f t="shared" si="4"/>
        <v>0</v>
      </c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</row>
    <row r="29" spans="1:78" s="162" customFormat="1" ht="22" customHeight="1" x14ac:dyDescent="0.4">
      <c r="A29" s="156">
        <v>19</v>
      </c>
      <c r="B29" s="157" t="s">
        <v>72</v>
      </c>
      <c r="C29" s="158"/>
      <c r="D29" s="159"/>
      <c r="E29" s="159"/>
      <c r="F29" s="159"/>
      <c r="G29" s="160"/>
      <c r="H29" s="163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134">
        <f t="shared" si="3"/>
        <v>0</v>
      </c>
      <c r="AD29" s="134">
        <f t="shared" si="4"/>
        <v>0</v>
      </c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</row>
    <row r="30" spans="1:78" s="61" customFormat="1" ht="22" customHeight="1" x14ac:dyDescent="0.4">
      <c r="A30" s="87">
        <v>20</v>
      </c>
      <c r="B30" s="88" t="s">
        <v>73</v>
      </c>
      <c r="C30" s="164"/>
      <c r="D30" s="64"/>
      <c r="E30" s="64"/>
      <c r="F30" s="64"/>
      <c r="G30" s="141"/>
      <c r="H30" s="165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134">
        <f t="shared" si="3"/>
        <v>0</v>
      </c>
      <c r="AD30" s="42">
        <f t="shared" si="4"/>
        <v>0</v>
      </c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</row>
    <row r="31" spans="1:78" s="61" customFormat="1" ht="22" customHeight="1" x14ac:dyDescent="0.4">
      <c r="A31" s="87">
        <v>21</v>
      </c>
      <c r="B31" s="88" t="str">
        <f>[3]แบบสรุปโครงการ!$C10</f>
        <v>โครงการสร้างห้องน้ำ LGBTQ</v>
      </c>
      <c r="C31" s="89">
        <f>[3]แบบสรุปโครงการ!$D10</f>
        <v>150000</v>
      </c>
      <c r="D31" s="64">
        <v>150000</v>
      </c>
      <c r="E31" s="64"/>
      <c r="F31" s="64"/>
      <c r="G31" s="141">
        <f t="shared" si="7"/>
        <v>150000</v>
      </c>
      <c r="H31" s="142"/>
      <c r="I31" s="88">
        <v>150000</v>
      </c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134">
        <f t="shared" si="3"/>
        <v>150000</v>
      </c>
      <c r="AD31" s="42">
        <f t="shared" si="4"/>
        <v>0</v>
      </c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</row>
    <row r="32" spans="1:78" s="61" customFormat="1" ht="22" customHeight="1" x14ac:dyDescent="0.4">
      <c r="A32" s="87">
        <v>22</v>
      </c>
      <c r="B32" s="88" t="str">
        <f>[3]แบบสรุปโครงการ!$C11</f>
        <v>โครงการ อย.น้อย ส่งเสริมสุขภาพ</v>
      </c>
      <c r="C32" s="89">
        <f>[3]แบบสรุปโครงการ!$D11</f>
        <v>15000</v>
      </c>
      <c r="D32" s="64"/>
      <c r="E32" s="64">
        <v>15000</v>
      </c>
      <c r="F32" s="64"/>
      <c r="G32" s="141">
        <f t="shared" si="7"/>
        <v>15000</v>
      </c>
      <c r="H32" s="142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134">
        <f t="shared" si="3"/>
        <v>0</v>
      </c>
      <c r="AD32" s="42">
        <f t="shared" si="4"/>
        <v>15000</v>
      </c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</row>
    <row r="33" spans="1:78" s="61" customFormat="1" ht="22" customHeight="1" x14ac:dyDescent="0.4">
      <c r="A33" s="87">
        <v>23</v>
      </c>
      <c r="B33" s="88" t="str">
        <f>[3]แบบสรุปโครงการ!$C12</f>
        <v>โครงการธนาคารรีไซเคิล</v>
      </c>
      <c r="C33" s="89">
        <f>[3]แบบสรุปโครงการ!$D12</f>
        <v>10000</v>
      </c>
      <c r="D33" s="64">
        <v>10000</v>
      </c>
      <c r="E33" s="64"/>
      <c r="F33" s="64"/>
      <c r="G33" s="141">
        <f t="shared" si="7"/>
        <v>10000</v>
      </c>
      <c r="H33" s="142"/>
      <c r="I33" s="88">
        <v>2360</v>
      </c>
      <c r="J33" s="88">
        <v>6248</v>
      </c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134">
        <f t="shared" si="3"/>
        <v>8608</v>
      </c>
      <c r="AD33" s="42">
        <f t="shared" si="4"/>
        <v>1392</v>
      </c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</row>
    <row r="34" spans="1:78" s="61" customFormat="1" ht="22" customHeight="1" x14ac:dyDescent="0.4">
      <c r="A34" s="87">
        <v>24</v>
      </c>
      <c r="B34" s="88" t="str">
        <f>[3]แบบสรุปโครงการ!$C13</f>
        <v>โครงการห้องเรียนคุณภาพ</v>
      </c>
      <c r="C34" s="89">
        <f>[3]แบบสรุปโครงการ!$D13</f>
        <v>15000</v>
      </c>
      <c r="D34" s="95">
        <v>15000</v>
      </c>
      <c r="E34" s="95"/>
      <c r="F34" s="95"/>
      <c r="G34" s="141">
        <f t="shared" si="7"/>
        <v>15000</v>
      </c>
      <c r="H34" s="142"/>
      <c r="I34" s="88">
        <v>2400</v>
      </c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134">
        <f t="shared" si="3"/>
        <v>2400</v>
      </c>
      <c r="AD34" s="42">
        <f t="shared" si="4"/>
        <v>12600</v>
      </c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</row>
    <row r="35" spans="1:78" s="172" customFormat="1" ht="47.25" customHeight="1" x14ac:dyDescent="0.4">
      <c r="A35" s="166">
        <v>25</v>
      </c>
      <c r="B35" s="167" t="str">
        <f>[3]แบบสรุปโครงการ!$C14</f>
        <v xml:space="preserve">โครงการอารยเกษตรสืบสาน รักษา ต่อยอดตามแนวพระราชดำริเศรษฐกิจพอเพียงด้วย “โคก หนอง นา แห่งน้ำใจและความหวัง”
</v>
      </c>
      <c r="C35" s="168">
        <f>[3]แบบสรุปโครงการ!$D14</f>
        <v>10000</v>
      </c>
      <c r="D35" s="169">
        <v>10000</v>
      </c>
      <c r="E35" s="169"/>
      <c r="F35" s="169"/>
      <c r="G35" s="170">
        <f t="shared" si="7"/>
        <v>10000</v>
      </c>
      <c r="H35" s="171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34">
        <f t="shared" si="3"/>
        <v>0</v>
      </c>
      <c r="AD35" s="42">
        <f t="shared" si="4"/>
        <v>10000</v>
      </c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</row>
    <row r="36" spans="1:78" s="61" customFormat="1" ht="22" customHeight="1" x14ac:dyDescent="0.4">
      <c r="A36" s="87">
        <v>26</v>
      </c>
      <c r="B36" s="88" t="str">
        <f>[3]แบบสรุปโครงการ!$C15</f>
        <v>โครงการสุขาผาสุก</v>
      </c>
      <c r="C36" s="89">
        <f>[3]แบบสรุปโครงการ!$D15</f>
        <v>150000</v>
      </c>
      <c r="D36" s="95"/>
      <c r="E36" s="95"/>
      <c r="F36" s="95"/>
      <c r="G36" s="141">
        <f t="shared" si="7"/>
        <v>0</v>
      </c>
      <c r="H36" s="142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134">
        <f t="shared" si="3"/>
        <v>0</v>
      </c>
      <c r="AD36" s="42">
        <f t="shared" si="4"/>
        <v>0</v>
      </c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</row>
    <row r="37" spans="1:78" s="61" customFormat="1" ht="27" customHeight="1" x14ac:dyDescent="0.4">
      <c r="A37" s="87">
        <v>27</v>
      </c>
      <c r="B37" s="88" t="str">
        <f>[3]แบบสรุปโครงการ!$C16</f>
        <v>โครงการสถานศึกษาปลอดภัย</v>
      </c>
      <c r="C37" s="89">
        <f>[3]แบบสรุปโครงการ!$D16</f>
        <v>50000</v>
      </c>
      <c r="D37" s="173">
        <v>40000</v>
      </c>
      <c r="E37" s="95"/>
      <c r="F37" s="95"/>
      <c r="G37" s="141">
        <f t="shared" si="7"/>
        <v>40000</v>
      </c>
      <c r="H37" s="142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134">
        <f t="shared" si="3"/>
        <v>0</v>
      </c>
      <c r="AD37" s="42">
        <f t="shared" si="4"/>
        <v>40000</v>
      </c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</row>
    <row r="38" spans="1:78" s="61" customFormat="1" ht="18.75" customHeight="1" x14ac:dyDescent="0.4">
      <c r="A38" s="87"/>
      <c r="B38" s="88"/>
      <c r="C38" s="89"/>
      <c r="D38" s="95"/>
      <c r="E38" s="95"/>
      <c r="F38" s="95"/>
      <c r="G38" s="141"/>
      <c r="H38" s="142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134">
        <f t="shared" si="3"/>
        <v>0</v>
      </c>
      <c r="AD38" s="42">
        <f t="shared" si="4"/>
        <v>0</v>
      </c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</row>
    <row r="39" spans="1:78" s="94" customFormat="1" ht="22" customHeight="1" x14ac:dyDescent="0.4">
      <c r="A39" s="90"/>
      <c r="B39" s="98" t="s">
        <v>3</v>
      </c>
      <c r="C39" s="92">
        <f>SUM(C40:C47)</f>
        <v>152000</v>
      </c>
      <c r="D39" s="92">
        <f>SUM(D40:D47)</f>
        <v>30000</v>
      </c>
      <c r="E39" s="92">
        <f>SUM(E40:E47)</f>
        <v>122000</v>
      </c>
      <c r="F39" s="92">
        <f>SUM(F40:F47)</f>
        <v>0</v>
      </c>
      <c r="G39" s="174">
        <f ca="1">SUM(G39:G47)</f>
        <v>0</v>
      </c>
      <c r="H39" s="142"/>
      <c r="I39" s="174">
        <f ca="1">SUM(I39:I47)</f>
        <v>0</v>
      </c>
      <c r="J39" s="174">
        <f t="shared" ref="J39:AB39" ca="1" si="8">SUM(J39:J47)</f>
        <v>0</v>
      </c>
      <c r="K39" s="174">
        <f t="shared" ca="1" si="8"/>
        <v>0</v>
      </c>
      <c r="L39" s="174">
        <f t="shared" ca="1" si="8"/>
        <v>0</v>
      </c>
      <c r="M39" s="174">
        <f t="shared" ca="1" si="8"/>
        <v>0</v>
      </c>
      <c r="N39" s="174">
        <f t="shared" ca="1" si="8"/>
        <v>0</v>
      </c>
      <c r="O39" s="174">
        <f t="shared" ca="1" si="8"/>
        <v>0</v>
      </c>
      <c r="P39" s="174">
        <f t="shared" ca="1" si="8"/>
        <v>0</v>
      </c>
      <c r="Q39" s="174">
        <f t="shared" ca="1" si="8"/>
        <v>0</v>
      </c>
      <c r="R39" s="174">
        <f t="shared" ca="1" si="8"/>
        <v>0</v>
      </c>
      <c r="S39" s="174">
        <f t="shared" ca="1" si="8"/>
        <v>0</v>
      </c>
      <c r="T39" s="174">
        <f t="shared" ca="1" si="8"/>
        <v>0</v>
      </c>
      <c r="U39" s="174">
        <f t="shared" ca="1" si="8"/>
        <v>0</v>
      </c>
      <c r="V39" s="174">
        <f t="shared" ca="1" si="8"/>
        <v>0</v>
      </c>
      <c r="W39" s="174">
        <f t="shared" ca="1" si="8"/>
        <v>0</v>
      </c>
      <c r="X39" s="174">
        <f t="shared" ca="1" si="8"/>
        <v>0</v>
      </c>
      <c r="Y39" s="174">
        <f t="shared" ca="1" si="8"/>
        <v>0</v>
      </c>
      <c r="Z39" s="174">
        <f t="shared" ca="1" si="8"/>
        <v>0</v>
      </c>
      <c r="AA39" s="174">
        <f t="shared" ca="1" si="8"/>
        <v>0</v>
      </c>
      <c r="AB39" s="174">
        <f t="shared" ca="1" si="8"/>
        <v>0</v>
      </c>
      <c r="AC39" s="134">
        <f t="shared" ca="1" si="3"/>
        <v>0</v>
      </c>
      <c r="AD39" s="42">
        <f t="shared" ca="1" si="4"/>
        <v>0</v>
      </c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</row>
    <row r="40" spans="1:78" s="61" customFormat="1" ht="22" customHeight="1" x14ac:dyDescent="0.4">
      <c r="A40" s="87">
        <v>28</v>
      </c>
      <c r="B40" s="88" t="str">
        <f>[5]แบบสรุปโครงการ!$C7</f>
        <v>พัฒนาระบบดูแลช่วยเหลือนักเรียน</v>
      </c>
      <c r="C40" s="89">
        <f>[5]แบบสรุปโครงการ!$D7</f>
        <v>37000</v>
      </c>
      <c r="D40" s="175"/>
      <c r="E40" s="64">
        <v>37000</v>
      </c>
      <c r="F40" s="64"/>
      <c r="G40" s="141">
        <f t="shared" si="7"/>
        <v>37000</v>
      </c>
      <c r="H40" s="142"/>
      <c r="I40" s="88">
        <v>7000</v>
      </c>
      <c r="J40" s="88">
        <v>7000</v>
      </c>
      <c r="K40" s="88">
        <v>1560</v>
      </c>
      <c r="L40" s="88">
        <v>18840</v>
      </c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134">
        <f t="shared" si="3"/>
        <v>34400</v>
      </c>
      <c r="AD40" s="42">
        <f t="shared" si="4"/>
        <v>2600</v>
      </c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</row>
    <row r="41" spans="1:78" s="61" customFormat="1" ht="22" customHeight="1" x14ac:dyDescent="0.4">
      <c r="A41" s="87">
        <v>29</v>
      </c>
      <c r="B41" s="88" t="str">
        <f>[5]แบบสรุปโครงการ!$C8</f>
        <v>สถานศึกษาสีขาวปลอดยาเสพติดและอบายมุข</v>
      </c>
      <c r="C41" s="89">
        <f>[5]แบบสรุปโครงการ!$D8</f>
        <v>35000</v>
      </c>
      <c r="D41" s="64">
        <v>20000</v>
      </c>
      <c r="E41" s="64">
        <v>15000</v>
      </c>
      <c r="F41" s="64"/>
      <c r="G41" s="141">
        <f t="shared" si="7"/>
        <v>35000</v>
      </c>
      <c r="H41" s="142"/>
      <c r="I41" s="88">
        <v>15000</v>
      </c>
      <c r="J41" s="88">
        <v>1664</v>
      </c>
      <c r="K41" s="88">
        <v>5000</v>
      </c>
      <c r="L41" s="88">
        <v>8870</v>
      </c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134">
        <f t="shared" si="3"/>
        <v>30534</v>
      </c>
      <c r="AD41" s="42">
        <f t="shared" si="4"/>
        <v>4466</v>
      </c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</row>
    <row r="42" spans="1:78" s="61" customFormat="1" ht="22" customHeight="1" x14ac:dyDescent="0.4">
      <c r="A42" s="87">
        <v>30</v>
      </c>
      <c r="B42" s="88" t="str">
        <f>[5]แบบสรุปโครงการ!$C9</f>
        <v>ส่งเสริมความเป็นไทย</v>
      </c>
      <c r="C42" s="89">
        <f>[5]แบบสรุปโครงการ!$D9</f>
        <v>14000</v>
      </c>
      <c r="D42" s="64"/>
      <c r="E42" s="64">
        <v>14000</v>
      </c>
      <c r="F42" s="64"/>
      <c r="G42" s="141">
        <f t="shared" si="7"/>
        <v>14000</v>
      </c>
      <c r="H42" s="142"/>
      <c r="I42" s="88">
        <v>7000</v>
      </c>
      <c r="J42" s="88">
        <v>7000</v>
      </c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134">
        <f t="shared" si="3"/>
        <v>14000</v>
      </c>
      <c r="AD42" s="42">
        <f t="shared" si="4"/>
        <v>0</v>
      </c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</row>
    <row r="43" spans="1:78" s="61" customFormat="1" ht="22" customHeight="1" x14ac:dyDescent="0.4">
      <c r="A43" s="87">
        <v>31</v>
      </c>
      <c r="B43" s="88" t="str">
        <f>[5]แบบสรุปโครงการ!$C10</f>
        <v>ส่งเสริมประชาธิปไตยในโรงเรียน</v>
      </c>
      <c r="C43" s="89">
        <f>[5]แบบสรุปโครงการ!$D10</f>
        <v>16000</v>
      </c>
      <c r="D43" s="64"/>
      <c r="E43" s="64">
        <v>16000</v>
      </c>
      <c r="F43" s="64"/>
      <c r="G43" s="141">
        <f t="shared" si="7"/>
        <v>16000</v>
      </c>
      <c r="H43" s="142"/>
      <c r="I43" s="88">
        <v>1000</v>
      </c>
      <c r="J43" s="88">
        <v>7000</v>
      </c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134">
        <f t="shared" si="3"/>
        <v>8000</v>
      </c>
      <c r="AD43" s="42">
        <f t="shared" si="4"/>
        <v>8000</v>
      </c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</row>
    <row r="44" spans="1:78" s="61" customFormat="1" ht="22" customHeight="1" x14ac:dyDescent="0.4">
      <c r="A44" s="87">
        <v>32</v>
      </c>
      <c r="B44" s="88" t="str">
        <f>[5]แบบสรุปโครงการ!$C11</f>
        <v>เข้าค่ายคุณธรรมจริยธรรม</v>
      </c>
      <c r="C44" s="89">
        <f>[5]แบบสรุปโครงการ!$D11</f>
        <v>30000</v>
      </c>
      <c r="D44" s="64"/>
      <c r="E44" s="68">
        <v>30000</v>
      </c>
      <c r="F44" s="64"/>
      <c r="G44" s="141">
        <f t="shared" si="7"/>
        <v>30000</v>
      </c>
      <c r="H44" s="142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134">
        <f t="shared" si="3"/>
        <v>0</v>
      </c>
      <c r="AD44" s="42">
        <f t="shared" si="4"/>
        <v>30000</v>
      </c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</row>
    <row r="45" spans="1:78" s="61" customFormat="1" ht="22" customHeight="1" x14ac:dyDescent="0.4">
      <c r="A45" s="87">
        <v>33</v>
      </c>
      <c r="B45" s="88" t="str">
        <f>[5]แบบสรุปโครงการ!$C12</f>
        <v>TO BE NUMBER ONE</v>
      </c>
      <c r="C45" s="89">
        <f>[5]แบบสรุปโครงการ!$D12</f>
        <v>5000</v>
      </c>
      <c r="D45" s="64"/>
      <c r="E45" s="64">
        <v>5000</v>
      </c>
      <c r="F45" s="64"/>
      <c r="G45" s="141">
        <f t="shared" si="7"/>
        <v>5000</v>
      </c>
      <c r="H45" s="142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134">
        <f t="shared" si="3"/>
        <v>0</v>
      </c>
      <c r="AD45" s="42">
        <f t="shared" si="4"/>
        <v>5000</v>
      </c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</row>
    <row r="46" spans="1:78" s="61" customFormat="1" ht="22" customHeight="1" x14ac:dyDescent="0.4">
      <c r="A46" s="87">
        <v>34</v>
      </c>
      <c r="B46" s="88" t="str">
        <f>[5]แบบสรุปโครงการ!$C13</f>
        <v>โรงเรียนสุจริต</v>
      </c>
      <c r="C46" s="89">
        <f>[5]แบบสรุปโครงการ!$D13</f>
        <v>5000</v>
      </c>
      <c r="D46" s="64"/>
      <c r="E46" s="64">
        <v>5000</v>
      </c>
      <c r="F46" s="64"/>
      <c r="G46" s="141">
        <f t="shared" si="7"/>
        <v>5000</v>
      </c>
      <c r="H46" s="142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134">
        <f t="shared" si="3"/>
        <v>0</v>
      </c>
      <c r="AD46" s="42">
        <f t="shared" si="4"/>
        <v>5000</v>
      </c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</row>
    <row r="47" spans="1:78" s="61" customFormat="1" ht="22" customHeight="1" x14ac:dyDescent="0.4">
      <c r="A47" s="87">
        <v>35</v>
      </c>
      <c r="B47" s="88" t="str">
        <f>[5]แบบสรุปโครงการ!$C14</f>
        <v>พัฒนาฝ่ายกิจการนักเรียน</v>
      </c>
      <c r="C47" s="89">
        <f>[5]แบบสรุปโครงการ!$D14</f>
        <v>10000</v>
      </c>
      <c r="D47" s="64">
        <v>10000</v>
      </c>
      <c r="E47" s="64"/>
      <c r="F47" s="64"/>
      <c r="G47" s="141">
        <f t="shared" si="7"/>
        <v>10000</v>
      </c>
      <c r="H47" s="142"/>
      <c r="I47" s="88">
        <v>7500</v>
      </c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134">
        <f t="shared" si="3"/>
        <v>7500</v>
      </c>
      <c r="AD47" s="42">
        <f t="shared" si="4"/>
        <v>2500</v>
      </c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</row>
    <row r="48" spans="1:78" s="176" customFormat="1" ht="22" customHeight="1" x14ac:dyDescent="0.4">
      <c r="A48" s="90"/>
      <c r="B48" s="91" t="s">
        <v>27</v>
      </c>
      <c r="C48" s="92">
        <f t="shared" ref="C48:I48" si="9">C49+C51+C53+C60+C64+C69+C72+C76</f>
        <v>896000</v>
      </c>
      <c r="D48" s="92">
        <f t="shared" si="9"/>
        <v>501000</v>
      </c>
      <c r="E48" s="92">
        <f t="shared" si="9"/>
        <v>355000</v>
      </c>
      <c r="F48" s="92">
        <f t="shared" si="9"/>
        <v>0</v>
      </c>
      <c r="G48" s="92">
        <f t="shared" si="9"/>
        <v>856000</v>
      </c>
      <c r="H48" s="155">
        <f t="shared" si="9"/>
        <v>0</v>
      </c>
      <c r="I48" s="92">
        <f t="shared" si="9"/>
        <v>215671</v>
      </c>
      <c r="J48" s="92">
        <f t="shared" ref="J48:AB48" si="10">J49+J51+J53+J60+J64+J69+J72+J76</f>
        <v>54205</v>
      </c>
      <c r="K48" s="92">
        <f t="shared" si="10"/>
        <v>38361</v>
      </c>
      <c r="L48" s="92">
        <f t="shared" si="10"/>
        <v>69688</v>
      </c>
      <c r="M48" s="92">
        <f t="shared" si="10"/>
        <v>95190</v>
      </c>
      <c r="N48" s="92">
        <f t="shared" si="10"/>
        <v>31280</v>
      </c>
      <c r="O48" s="92">
        <f t="shared" si="10"/>
        <v>16987</v>
      </c>
      <c r="P48" s="92">
        <f t="shared" si="10"/>
        <v>36100</v>
      </c>
      <c r="Q48" s="92">
        <f t="shared" si="10"/>
        <v>11550</v>
      </c>
      <c r="R48" s="92">
        <f t="shared" si="10"/>
        <v>4900</v>
      </c>
      <c r="S48" s="92">
        <f t="shared" si="10"/>
        <v>4590</v>
      </c>
      <c r="T48" s="92">
        <f t="shared" si="10"/>
        <v>3370</v>
      </c>
      <c r="U48" s="92">
        <f t="shared" si="10"/>
        <v>0</v>
      </c>
      <c r="V48" s="92">
        <f t="shared" si="10"/>
        <v>0</v>
      </c>
      <c r="W48" s="92">
        <f t="shared" si="10"/>
        <v>0</v>
      </c>
      <c r="X48" s="92">
        <f t="shared" si="10"/>
        <v>0</v>
      </c>
      <c r="Y48" s="92">
        <f t="shared" si="10"/>
        <v>0</v>
      </c>
      <c r="Z48" s="92">
        <f t="shared" si="10"/>
        <v>0</v>
      </c>
      <c r="AA48" s="92">
        <f t="shared" si="10"/>
        <v>0</v>
      </c>
      <c r="AB48" s="92">
        <f t="shared" si="10"/>
        <v>0</v>
      </c>
      <c r="AC48" s="134">
        <f t="shared" si="3"/>
        <v>581892</v>
      </c>
      <c r="AD48" s="42">
        <f t="shared" si="4"/>
        <v>274108</v>
      </c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</row>
    <row r="49" spans="1:78" s="182" customFormat="1" ht="22" customHeight="1" x14ac:dyDescent="0.4">
      <c r="A49" s="177"/>
      <c r="B49" s="178" t="s">
        <v>18</v>
      </c>
      <c r="C49" s="179">
        <f>C50</f>
        <v>0</v>
      </c>
      <c r="D49" s="179">
        <f>D50</f>
        <v>0</v>
      </c>
      <c r="E49" s="179">
        <f t="shared" ref="E49:F49" si="11">E50</f>
        <v>30000</v>
      </c>
      <c r="F49" s="179">
        <f t="shared" si="11"/>
        <v>0</v>
      </c>
      <c r="G49" s="180">
        <f t="shared" si="7"/>
        <v>30000</v>
      </c>
      <c r="H49" s="181"/>
      <c r="I49" s="180">
        <f>I50</f>
        <v>6620</v>
      </c>
      <c r="J49" s="180">
        <f t="shared" ref="J49:AB49" si="12">J50</f>
        <v>1000</v>
      </c>
      <c r="K49" s="180">
        <f t="shared" si="12"/>
        <v>0</v>
      </c>
      <c r="L49" s="180">
        <f t="shared" si="12"/>
        <v>0</v>
      </c>
      <c r="M49" s="180">
        <f t="shared" si="12"/>
        <v>0</v>
      </c>
      <c r="N49" s="180">
        <f t="shared" si="12"/>
        <v>0</v>
      </c>
      <c r="O49" s="180">
        <f t="shared" si="12"/>
        <v>0</v>
      </c>
      <c r="P49" s="180">
        <f t="shared" si="12"/>
        <v>0</v>
      </c>
      <c r="Q49" s="180">
        <f t="shared" si="12"/>
        <v>0</v>
      </c>
      <c r="R49" s="180">
        <f t="shared" si="12"/>
        <v>0</v>
      </c>
      <c r="S49" s="180">
        <f t="shared" si="12"/>
        <v>0</v>
      </c>
      <c r="T49" s="180">
        <f t="shared" si="12"/>
        <v>0</v>
      </c>
      <c r="U49" s="180">
        <f t="shared" si="12"/>
        <v>0</v>
      </c>
      <c r="V49" s="180">
        <f t="shared" si="12"/>
        <v>0</v>
      </c>
      <c r="W49" s="180">
        <f t="shared" si="12"/>
        <v>0</v>
      </c>
      <c r="X49" s="180">
        <f t="shared" si="12"/>
        <v>0</v>
      </c>
      <c r="Y49" s="180">
        <f t="shared" si="12"/>
        <v>0</v>
      </c>
      <c r="Z49" s="180">
        <f t="shared" si="12"/>
        <v>0</v>
      </c>
      <c r="AA49" s="180">
        <f t="shared" si="12"/>
        <v>0</v>
      </c>
      <c r="AB49" s="180">
        <f t="shared" si="12"/>
        <v>0</v>
      </c>
      <c r="AC49" s="134">
        <f t="shared" si="3"/>
        <v>7620</v>
      </c>
      <c r="AD49" s="42">
        <f t="shared" si="4"/>
        <v>22380</v>
      </c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</row>
    <row r="50" spans="1:78" s="183" customFormat="1" ht="22" customHeight="1" x14ac:dyDescent="0.4">
      <c r="A50" s="87">
        <v>36</v>
      </c>
      <c r="B50" s="88" t="s">
        <v>85</v>
      </c>
      <c r="C50" s="96">
        <f>[6]Sheet1!$D$7</f>
        <v>0</v>
      </c>
      <c r="D50" s="95"/>
      <c r="E50" s="95">
        <v>30000</v>
      </c>
      <c r="F50" s="95"/>
      <c r="G50" s="141">
        <f t="shared" si="7"/>
        <v>30000</v>
      </c>
      <c r="H50" s="142"/>
      <c r="I50" s="237">
        <v>6620</v>
      </c>
      <c r="J50" s="237">
        <v>1000</v>
      </c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134">
        <f t="shared" si="3"/>
        <v>7620</v>
      </c>
      <c r="AD50" s="42">
        <f t="shared" si="4"/>
        <v>22380</v>
      </c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</row>
    <row r="51" spans="1:78" s="182" customFormat="1" ht="22" customHeight="1" x14ac:dyDescent="0.4">
      <c r="A51" s="177"/>
      <c r="B51" s="178" t="s">
        <v>19</v>
      </c>
      <c r="C51" s="179">
        <f>C52</f>
        <v>50000</v>
      </c>
      <c r="D51" s="179">
        <f>D52</f>
        <v>0</v>
      </c>
      <c r="E51" s="179">
        <f t="shared" ref="E51:F51" si="13">E52</f>
        <v>30000</v>
      </c>
      <c r="F51" s="179">
        <f t="shared" si="13"/>
        <v>0</v>
      </c>
      <c r="G51" s="180">
        <f t="shared" si="7"/>
        <v>30000</v>
      </c>
      <c r="H51" s="181"/>
      <c r="I51" s="178">
        <f>I52</f>
        <v>7715</v>
      </c>
      <c r="J51" s="178">
        <f t="shared" ref="J51:AB51" si="14">J52</f>
        <v>0</v>
      </c>
      <c r="K51" s="178">
        <f t="shared" si="14"/>
        <v>0</v>
      </c>
      <c r="L51" s="178">
        <f t="shared" si="14"/>
        <v>0</v>
      </c>
      <c r="M51" s="178">
        <f t="shared" si="14"/>
        <v>0</v>
      </c>
      <c r="N51" s="178">
        <f t="shared" si="14"/>
        <v>0</v>
      </c>
      <c r="O51" s="178">
        <f t="shared" si="14"/>
        <v>0</v>
      </c>
      <c r="P51" s="178">
        <f t="shared" si="14"/>
        <v>0</v>
      </c>
      <c r="Q51" s="178">
        <f t="shared" si="14"/>
        <v>0</v>
      </c>
      <c r="R51" s="178">
        <f t="shared" si="14"/>
        <v>0</v>
      </c>
      <c r="S51" s="178">
        <f t="shared" si="14"/>
        <v>0</v>
      </c>
      <c r="T51" s="178">
        <f t="shared" si="14"/>
        <v>0</v>
      </c>
      <c r="U51" s="178">
        <f t="shared" si="14"/>
        <v>0</v>
      </c>
      <c r="V51" s="178">
        <f t="shared" si="14"/>
        <v>0</v>
      </c>
      <c r="W51" s="178">
        <f t="shared" si="14"/>
        <v>0</v>
      </c>
      <c r="X51" s="178">
        <f t="shared" si="14"/>
        <v>0</v>
      </c>
      <c r="Y51" s="178">
        <f t="shared" si="14"/>
        <v>0</v>
      </c>
      <c r="Z51" s="178">
        <f t="shared" si="14"/>
        <v>0</v>
      </c>
      <c r="AA51" s="178">
        <f t="shared" si="14"/>
        <v>0</v>
      </c>
      <c r="AB51" s="178">
        <f t="shared" si="14"/>
        <v>0</v>
      </c>
      <c r="AC51" s="134">
        <f t="shared" si="3"/>
        <v>7715</v>
      </c>
      <c r="AD51" s="42">
        <f t="shared" si="4"/>
        <v>22285</v>
      </c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</row>
    <row r="52" spans="1:78" s="183" customFormat="1" ht="22" customHeight="1" x14ac:dyDescent="0.4">
      <c r="A52" s="87">
        <v>37</v>
      </c>
      <c r="B52" s="88" t="str">
        <f>[7]แบบสรุปโครงการ!$C$7</f>
        <v>พัฒนาและส่งเสริมการเรียนรู้คณิตศาสตร์</v>
      </c>
      <c r="C52" s="89">
        <f>[7]แบบสรุปโครงการ!$D$7</f>
        <v>50000</v>
      </c>
      <c r="D52" s="184"/>
      <c r="E52" s="173">
        <v>30000</v>
      </c>
      <c r="F52" s="95"/>
      <c r="G52" s="141">
        <f t="shared" si="7"/>
        <v>30000</v>
      </c>
      <c r="H52" s="142"/>
      <c r="I52" s="237">
        <v>7715</v>
      </c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134">
        <f t="shared" si="3"/>
        <v>7715</v>
      </c>
      <c r="AD52" s="42">
        <f t="shared" si="4"/>
        <v>22285</v>
      </c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</row>
    <row r="53" spans="1:78" s="186" customFormat="1" ht="22" customHeight="1" x14ac:dyDescent="0.4">
      <c r="A53" s="177"/>
      <c r="B53" s="178" t="s">
        <v>20</v>
      </c>
      <c r="C53" s="179">
        <f>SUM(C54:C58)</f>
        <v>190000</v>
      </c>
      <c r="D53" s="179">
        <f t="shared" ref="D53:F53" si="15">SUM(D54:D58)</f>
        <v>50000</v>
      </c>
      <c r="E53" s="185">
        <f t="shared" si="15"/>
        <v>140000</v>
      </c>
      <c r="F53" s="179">
        <f t="shared" si="15"/>
        <v>0</v>
      </c>
      <c r="G53" s="180">
        <f t="shared" si="7"/>
        <v>190000</v>
      </c>
      <c r="H53" s="181"/>
      <c r="I53" s="202">
        <f>SUM(I54:I59)</f>
        <v>39600</v>
      </c>
      <c r="J53" s="202">
        <f t="shared" ref="J53:AB53" si="16">SUM(J54:J59)</f>
        <v>2845</v>
      </c>
      <c r="K53" s="202">
        <f t="shared" si="16"/>
        <v>1900</v>
      </c>
      <c r="L53" s="202">
        <f t="shared" si="16"/>
        <v>3500</v>
      </c>
      <c r="M53" s="202">
        <f t="shared" si="16"/>
        <v>27320</v>
      </c>
      <c r="N53" s="202">
        <f t="shared" si="16"/>
        <v>0</v>
      </c>
      <c r="O53" s="202">
        <f t="shared" si="16"/>
        <v>0</v>
      </c>
      <c r="P53" s="202">
        <f t="shared" si="16"/>
        <v>0</v>
      </c>
      <c r="Q53" s="202">
        <f t="shared" si="16"/>
        <v>0</v>
      </c>
      <c r="R53" s="202">
        <f t="shared" si="16"/>
        <v>0</v>
      </c>
      <c r="S53" s="202">
        <f t="shared" si="16"/>
        <v>0</v>
      </c>
      <c r="T53" s="202">
        <f t="shared" si="16"/>
        <v>0</v>
      </c>
      <c r="U53" s="202">
        <f t="shared" si="16"/>
        <v>0</v>
      </c>
      <c r="V53" s="202">
        <f t="shared" si="16"/>
        <v>0</v>
      </c>
      <c r="W53" s="202">
        <f t="shared" si="16"/>
        <v>0</v>
      </c>
      <c r="X53" s="202">
        <f t="shared" si="16"/>
        <v>0</v>
      </c>
      <c r="Y53" s="202">
        <f t="shared" si="16"/>
        <v>0</v>
      </c>
      <c r="Z53" s="202">
        <f t="shared" si="16"/>
        <v>0</v>
      </c>
      <c r="AA53" s="202">
        <f t="shared" si="16"/>
        <v>0</v>
      </c>
      <c r="AB53" s="202">
        <f t="shared" si="16"/>
        <v>0</v>
      </c>
      <c r="AC53" s="134">
        <f t="shared" si="3"/>
        <v>75165</v>
      </c>
      <c r="AD53" s="42">
        <f t="shared" si="4"/>
        <v>114835</v>
      </c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</row>
    <row r="54" spans="1:78" s="183" customFormat="1" ht="44.25" customHeight="1" x14ac:dyDescent="0.4">
      <c r="A54" s="87">
        <v>38</v>
      </c>
      <c r="B54" s="88" t="s">
        <v>74</v>
      </c>
      <c r="C54" s="187">
        <v>80000</v>
      </c>
      <c r="D54" s="188"/>
      <c r="E54" s="95">
        <v>110000</v>
      </c>
      <c r="F54" s="95"/>
      <c r="G54" s="141">
        <f t="shared" si="7"/>
        <v>110000</v>
      </c>
      <c r="H54" s="142"/>
      <c r="I54" s="237">
        <v>38850</v>
      </c>
      <c r="J54" s="237">
        <v>1145</v>
      </c>
      <c r="K54" s="237">
        <v>1900</v>
      </c>
      <c r="L54" s="237">
        <v>3500</v>
      </c>
      <c r="M54" s="237">
        <v>27320</v>
      </c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134">
        <f t="shared" si="3"/>
        <v>72715</v>
      </c>
      <c r="AD54" s="42">
        <f t="shared" si="4"/>
        <v>37285</v>
      </c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</row>
    <row r="55" spans="1:78" s="183" customFormat="1" ht="22" customHeight="1" x14ac:dyDescent="0.4">
      <c r="A55" s="87">
        <v>39</v>
      </c>
      <c r="B55" s="189" t="s">
        <v>75</v>
      </c>
      <c r="C55" s="187">
        <v>80000</v>
      </c>
      <c r="D55" s="64">
        <v>50000</v>
      </c>
      <c r="E55" s="64"/>
      <c r="F55" s="64"/>
      <c r="G55" s="141">
        <f t="shared" si="7"/>
        <v>50000</v>
      </c>
      <c r="H55" s="142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134">
        <f t="shared" si="3"/>
        <v>0</v>
      </c>
      <c r="AD55" s="42">
        <f t="shared" si="4"/>
        <v>50000</v>
      </c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</row>
    <row r="56" spans="1:78" s="183" customFormat="1" ht="22" customHeight="1" x14ac:dyDescent="0.4">
      <c r="A56" s="87">
        <v>40</v>
      </c>
      <c r="B56" s="88" t="s">
        <v>76</v>
      </c>
      <c r="C56" s="187">
        <v>10000</v>
      </c>
      <c r="D56" s="64"/>
      <c r="E56" s="64">
        <v>10000</v>
      </c>
      <c r="F56" s="64"/>
      <c r="G56" s="141">
        <f t="shared" si="7"/>
        <v>10000</v>
      </c>
      <c r="H56" s="142"/>
      <c r="I56" s="237">
        <v>750</v>
      </c>
      <c r="J56" s="237">
        <v>1700</v>
      </c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134">
        <f t="shared" si="3"/>
        <v>2450</v>
      </c>
      <c r="AD56" s="42">
        <f t="shared" si="4"/>
        <v>7550</v>
      </c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</row>
    <row r="57" spans="1:78" s="183" customFormat="1" ht="22" customHeight="1" x14ac:dyDescent="0.4">
      <c r="A57" s="87">
        <v>41</v>
      </c>
      <c r="B57" s="189" t="s">
        <v>77</v>
      </c>
      <c r="C57" s="187">
        <v>20000</v>
      </c>
      <c r="D57" s="64"/>
      <c r="E57" s="64">
        <v>20000</v>
      </c>
      <c r="F57" s="64"/>
      <c r="G57" s="141">
        <f t="shared" si="7"/>
        <v>20000</v>
      </c>
      <c r="H57" s="142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7"/>
      <c r="AC57" s="134">
        <f t="shared" si="3"/>
        <v>0</v>
      </c>
      <c r="AD57" s="42">
        <f t="shared" si="4"/>
        <v>20000</v>
      </c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</row>
    <row r="58" spans="1:78" s="61" customFormat="1" ht="46.5" customHeight="1" x14ac:dyDescent="0.4">
      <c r="A58" s="87">
        <v>42</v>
      </c>
      <c r="B58" s="190" t="s">
        <v>78</v>
      </c>
      <c r="C58" s="187"/>
      <c r="D58" s="188"/>
      <c r="E58" s="64"/>
      <c r="F58" s="64"/>
      <c r="G58" s="141"/>
      <c r="H58" s="142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134">
        <f t="shared" si="3"/>
        <v>0</v>
      </c>
      <c r="AD58" s="42">
        <f t="shared" si="4"/>
        <v>0</v>
      </c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</row>
    <row r="59" spans="1:78" s="61" customFormat="1" ht="18.75" customHeight="1" x14ac:dyDescent="0.4">
      <c r="A59" s="87">
        <v>42</v>
      </c>
      <c r="B59" s="146" t="s">
        <v>93</v>
      </c>
      <c r="C59" s="187"/>
      <c r="D59" s="188"/>
      <c r="E59" s="64"/>
      <c r="F59" s="64"/>
      <c r="G59" s="141"/>
      <c r="H59" s="142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134">
        <f t="shared" si="3"/>
        <v>0</v>
      </c>
      <c r="AD59" s="42">
        <f t="shared" si="4"/>
        <v>0</v>
      </c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</row>
    <row r="60" spans="1:78" s="186" customFormat="1" ht="22" customHeight="1" x14ac:dyDescent="0.4">
      <c r="A60" s="177"/>
      <c r="B60" s="178" t="s">
        <v>24</v>
      </c>
      <c r="C60" s="179">
        <f>SUM(C61:C63)</f>
        <v>31000</v>
      </c>
      <c r="D60" s="179">
        <f>SUM(D61:D63)</f>
        <v>26000</v>
      </c>
      <c r="E60" s="179">
        <f>SUM(E61:E63)</f>
        <v>15000</v>
      </c>
      <c r="F60" s="179">
        <f>SUM(F61:F63)</f>
        <v>0</v>
      </c>
      <c r="G60" s="180">
        <f t="shared" si="7"/>
        <v>41000</v>
      </c>
      <c r="H60" s="181"/>
      <c r="I60" s="180">
        <f>SUM(I61:I63)</f>
        <v>18700</v>
      </c>
      <c r="J60" s="180">
        <f t="shared" ref="J60:AB60" si="17">SUM(J61:J63)</f>
        <v>1700</v>
      </c>
      <c r="K60" s="180">
        <f t="shared" si="17"/>
        <v>5000</v>
      </c>
      <c r="L60" s="180">
        <f t="shared" si="17"/>
        <v>5000</v>
      </c>
      <c r="M60" s="180">
        <f t="shared" si="17"/>
        <v>0</v>
      </c>
      <c r="N60" s="180">
        <f t="shared" si="17"/>
        <v>0</v>
      </c>
      <c r="O60" s="180">
        <f t="shared" si="17"/>
        <v>0</v>
      </c>
      <c r="P60" s="180">
        <f t="shared" si="17"/>
        <v>0</v>
      </c>
      <c r="Q60" s="180">
        <f t="shared" si="17"/>
        <v>0</v>
      </c>
      <c r="R60" s="180">
        <f t="shared" si="17"/>
        <v>0</v>
      </c>
      <c r="S60" s="180">
        <f t="shared" si="17"/>
        <v>0</v>
      </c>
      <c r="T60" s="180">
        <f t="shared" si="17"/>
        <v>0</v>
      </c>
      <c r="U60" s="180">
        <f t="shared" si="17"/>
        <v>0</v>
      </c>
      <c r="V60" s="180">
        <f t="shared" si="17"/>
        <v>0</v>
      </c>
      <c r="W60" s="180">
        <f t="shared" si="17"/>
        <v>0</v>
      </c>
      <c r="X60" s="180">
        <f t="shared" si="17"/>
        <v>0</v>
      </c>
      <c r="Y60" s="180">
        <f t="shared" si="17"/>
        <v>0</v>
      </c>
      <c r="Z60" s="180">
        <f t="shared" si="17"/>
        <v>0</v>
      </c>
      <c r="AA60" s="180">
        <f t="shared" si="17"/>
        <v>0</v>
      </c>
      <c r="AB60" s="180">
        <f t="shared" si="17"/>
        <v>0</v>
      </c>
      <c r="AC60" s="134">
        <f t="shared" si="3"/>
        <v>30400</v>
      </c>
      <c r="AD60" s="42">
        <f t="shared" si="4"/>
        <v>10600</v>
      </c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</row>
    <row r="61" spans="1:78" s="183" customFormat="1" ht="22" customHeight="1" x14ac:dyDescent="0.4">
      <c r="A61" s="87">
        <v>44</v>
      </c>
      <c r="B61" s="88" t="str">
        <f>[8]แบบสรุปโครงการ!$C7</f>
        <v>โรงเรียนวิถีพุทธ</v>
      </c>
      <c r="C61" s="96">
        <v>16000</v>
      </c>
      <c r="D61" s="95">
        <v>6000</v>
      </c>
      <c r="E61" s="95">
        <v>10000</v>
      </c>
      <c r="F61" s="95"/>
      <c r="G61" s="141">
        <f t="shared" si="7"/>
        <v>16000</v>
      </c>
      <c r="H61" s="142"/>
      <c r="I61" s="237">
        <v>4700</v>
      </c>
      <c r="J61" s="237">
        <v>300</v>
      </c>
      <c r="K61" s="237">
        <v>5000</v>
      </c>
      <c r="L61" s="237">
        <v>5000</v>
      </c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7"/>
      <c r="AC61" s="134">
        <f t="shared" si="3"/>
        <v>15000</v>
      </c>
      <c r="AD61" s="42">
        <f t="shared" si="4"/>
        <v>1000</v>
      </c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</row>
    <row r="62" spans="1:78" s="183" customFormat="1" ht="22" customHeight="1" x14ac:dyDescent="0.4">
      <c r="A62" s="87">
        <v>45</v>
      </c>
      <c r="B62" s="88" t="str">
        <f>[8]แบบสรุปโครงการ!$C8</f>
        <v>โรงเรียนคุณธรรม</v>
      </c>
      <c r="C62" s="96">
        <f>[8]แบบสรุปโครงการ!$D8</f>
        <v>5000</v>
      </c>
      <c r="D62" s="95"/>
      <c r="E62" s="95">
        <v>5000</v>
      </c>
      <c r="F62" s="95"/>
      <c r="G62" s="141">
        <f t="shared" si="7"/>
        <v>5000</v>
      </c>
      <c r="H62" s="142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134">
        <f t="shared" si="3"/>
        <v>0</v>
      </c>
      <c r="AD62" s="42">
        <f t="shared" si="4"/>
        <v>5000</v>
      </c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</row>
    <row r="63" spans="1:78" s="183" customFormat="1" ht="22" customHeight="1" x14ac:dyDescent="0.4">
      <c r="A63" s="87">
        <v>46</v>
      </c>
      <c r="B63" s="88" t="str">
        <f>[8]แบบสรุปโครงการ!$C10</f>
        <v>พัฒนาและส่งเสริมการเรียนรู้กลุ่มสาระสังคมศึกษาฯ</v>
      </c>
      <c r="C63" s="96">
        <f>[8]แบบสรุปโครงการ!$D10</f>
        <v>10000</v>
      </c>
      <c r="D63" s="64">
        <v>20000</v>
      </c>
      <c r="E63" s="64"/>
      <c r="F63" s="64"/>
      <c r="G63" s="141">
        <f t="shared" si="7"/>
        <v>20000</v>
      </c>
      <c r="H63" s="142"/>
      <c r="I63" s="237">
        <v>14000</v>
      </c>
      <c r="J63" s="237">
        <v>1400</v>
      </c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134">
        <f t="shared" si="3"/>
        <v>15400</v>
      </c>
      <c r="AD63" s="42">
        <f t="shared" si="4"/>
        <v>4600</v>
      </c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</row>
    <row r="64" spans="1:78" s="186" customFormat="1" ht="22" customHeight="1" x14ac:dyDescent="0.4">
      <c r="A64" s="177"/>
      <c r="B64" s="191" t="s">
        <v>23</v>
      </c>
      <c r="C64" s="179">
        <f>SUM(C65:C68)</f>
        <v>40000</v>
      </c>
      <c r="D64" s="179">
        <f>SUM(D65:D68)</f>
        <v>10000</v>
      </c>
      <c r="E64" s="179">
        <f>SUM(E65:E68)</f>
        <v>40000</v>
      </c>
      <c r="F64" s="179">
        <f>SUM(F65:F68)</f>
        <v>0</v>
      </c>
      <c r="G64" s="180">
        <f t="shared" ref="G64:G78" si="18">SUM(D64:F64)</f>
        <v>50000</v>
      </c>
      <c r="H64" s="181"/>
      <c r="I64" s="180">
        <f>SUM(I65:I68)</f>
        <v>26380</v>
      </c>
      <c r="J64" s="180">
        <f t="shared" ref="J64:AB64" si="19">SUM(J65:J68)</f>
        <v>5600</v>
      </c>
      <c r="K64" s="180">
        <f t="shared" si="19"/>
        <v>0</v>
      </c>
      <c r="L64" s="180">
        <f t="shared" si="19"/>
        <v>0</v>
      </c>
      <c r="M64" s="180">
        <f t="shared" si="19"/>
        <v>0</v>
      </c>
      <c r="N64" s="180">
        <f t="shared" si="19"/>
        <v>0</v>
      </c>
      <c r="O64" s="180">
        <f t="shared" si="19"/>
        <v>0</v>
      </c>
      <c r="P64" s="180">
        <f t="shared" si="19"/>
        <v>0</v>
      </c>
      <c r="Q64" s="180">
        <f t="shared" si="19"/>
        <v>0</v>
      </c>
      <c r="R64" s="180">
        <f t="shared" si="19"/>
        <v>0</v>
      </c>
      <c r="S64" s="180">
        <f t="shared" si="19"/>
        <v>0</v>
      </c>
      <c r="T64" s="180">
        <f t="shared" si="19"/>
        <v>0</v>
      </c>
      <c r="U64" s="180">
        <f t="shared" si="19"/>
        <v>0</v>
      </c>
      <c r="V64" s="180">
        <f t="shared" si="19"/>
        <v>0</v>
      </c>
      <c r="W64" s="180">
        <f t="shared" si="19"/>
        <v>0</v>
      </c>
      <c r="X64" s="180">
        <f t="shared" si="19"/>
        <v>0</v>
      </c>
      <c r="Y64" s="180">
        <f t="shared" si="19"/>
        <v>0</v>
      </c>
      <c r="Z64" s="180">
        <f t="shared" si="19"/>
        <v>0</v>
      </c>
      <c r="AA64" s="180">
        <f t="shared" si="19"/>
        <v>0</v>
      </c>
      <c r="AB64" s="180">
        <f t="shared" si="19"/>
        <v>0</v>
      </c>
      <c r="AC64" s="134">
        <f t="shared" si="3"/>
        <v>31980</v>
      </c>
      <c r="AD64" s="42">
        <f t="shared" si="4"/>
        <v>18020</v>
      </c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</row>
    <row r="65" spans="1:78" s="183" customFormat="1" ht="42.75" customHeight="1" x14ac:dyDescent="0.4">
      <c r="A65" s="87">
        <v>47</v>
      </c>
      <c r="B65" s="192" t="str">
        <f>[9]แบบสรุปโครงการ!$C7</f>
        <v>โครงการพัฒนาความสามารถด้านดนตรีสากล และวงโยธวาทิต</v>
      </c>
      <c r="C65" s="193">
        <f>[9]แบบสรุปโครงการ!$D7</f>
        <v>20000</v>
      </c>
      <c r="D65" s="194"/>
      <c r="E65" s="95">
        <v>20000</v>
      </c>
      <c r="F65" s="95"/>
      <c r="G65" s="141">
        <f t="shared" si="18"/>
        <v>20000</v>
      </c>
      <c r="H65" s="142"/>
      <c r="I65" s="237">
        <v>4500</v>
      </c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134">
        <f t="shared" si="3"/>
        <v>4500</v>
      </c>
      <c r="AD65" s="42">
        <f t="shared" si="4"/>
        <v>15500</v>
      </c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</row>
    <row r="66" spans="1:78" s="183" customFormat="1" ht="22" customHeight="1" x14ac:dyDescent="0.4">
      <c r="A66" s="87">
        <v>48</v>
      </c>
      <c r="B66" s="192" t="str">
        <f>[9]แบบสรุปโครงการ!$C8</f>
        <v>โครงการพัฒนาการเรียนการสอนวิชานาฏศิลป์</v>
      </c>
      <c r="C66" s="193">
        <f>[9]แบบสรุปโครงการ!$D8</f>
        <v>15000</v>
      </c>
      <c r="D66" s="194"/>
      <c r="E66" s="95">
        <v>20000</v>
      </c>
      <c r="F66" s="95"/>
      <c r="G66" s="141">
        <f t="shared" si="18"/>
        <v>20000</v>
      </c>
      <c r="H66" s="142"/>
      <c r="I66" s="237">
        <v>20000</v>
      </c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134">
        <f t="shared" si="3"/>
        <v>20000</v>
      </c>
      <c r="AD66" s="42">
        <f t="shared" si="4"/>
        <v>0</v>
      </c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</row>
    <row r="67" spans="1:78" s="183" customFormat="1" ht="22" customHeight="1" x14ac:dyDescent="0.4">
      <c r="A67" s="87">
        <v>49</v>
      </c>
      <c r="B67" s="192" t="str">
        <f>[9]แบบสรุปโครงการ!$C9</f>
        <v>โครงการพัฒนากลุ่มสาระการเรียนรู้ศิลปะ</v>
      </c>
      <c r="C67" s="193">
        <f>[9]แบบสรุปโครงการ!$D9</f>
        <v>5000</v>
      </c>
      <c r="D67" s="194">
        <v>10000</v>
      </c>
      <c r="E67" s="95"/>
      <c r="F67" s="95"/>
      <c r="G67" s="141">
        <f t="shared" si="18"/>
        <v>10000</v>
      </c>
      <c r="H67" s="142"/>
      <c r="I67" s="237">
        <v>1880</v>
      </c>
      <c r="J67" s="237">
        <v>5600</v>
      </c>
      <c r="K67" s="237"/>
      <c r="L67" s="237"/>
      <c r="M67" s="237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134">
        <f t="shared" si="3"/>
        <v>7480</v>
      </c>
      <c r="AD67" s="42">
        <f t="shared" si="4"/>
        <v>2520</v>
      </c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</row>
    <row r="68" spans="1:78" s="183" customFormat="1" ht="22" customHeight="1" x14ac:dyDescent="0.4">
      <c r="A68" s="87"/>
      <c r="B68" s="192"/>
      <c r="C68" s="193"/>
      <c r="D68" s="194"/>
      <c r="E68" s="95"/>
      <c r="F68" s="95"/>
      <c r="G68" s="141"/>
      <c r="H68" s="142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134">
        <f t="shared" si="3"/>
        <v>0</v>
      </c>
      <c r="AD68" s="42">
        <f t="shared" si="4"/>
        <v>0</v>
      </c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</row>
    <row r="69" spans="1:78" s="186" customFormat="1" ht="22" customHeight="1" thickBot="1" x14ac:dyDescent="0.45">
      <c r="A69" s="177"/>
      <c r="B69" s="195" t="s">
        <v>25</v>
      </c>
      <c r="C69" s="196">
        <f>SUM(C70:C71)</f>
        <v>345000</v>
      </c>
      <c r="D69" s="196">
        <f>SUM(D70:D71)</f>
        <v>215000</v>
      </c>
      <c r="E69" s="196">
        <f>SUM(E70:E71)</f>
        <v>20000</v>
      </c>
      <c r="F69" s="196">
        <f>SUM(F70:F71)</f>
        <v>0</v>
      </c>
      <c r="G69" s="180">
        <f t="shared" si="18"/>
        <v>235000</v>
      </c>
      <c r="H69" s="181"/>
      <c r="I69" s="180">
        <f>SUM(I70:I71)</f>
        <v>50000</v>
      </c>
      <c r="J69" s="180">
        <f t="shared" ref="J69:AB69" si="20">SUM(J70:J71)</f>
        <v>6480</v>
      </c>
      <c r="K69" s="180">
        <f t="shared" si="20"/>
        <v>12000</v>
      </c>
      <c r="L69" s="180">
        <f t="shared" si="20"/>
        <v>29188</v>
      </c>
      <c r="M69" s="180">
        <f t="shared" si="20"/>
        <v>19748</v>
      </c>
      <c r="N69" s="180">
        <f t="shared" si="20"/>
        <v>25780</v>
      </c>
      <c r="O69" s="180">
        <f t="shared" si="20"/>
        <v>12412</v>
      </c>
      <c r="P69" s="180">
        <f t="shared" si="20"/>
        <v>35000</v>
      </c>
      <c r="Q69" s="180">
        <f t="shared" si="20"/>
        <v>3450</v>
      </c>
      <c r="R69" s="180">
        <f t="shared" si="20"/>
        <v>0</v>
      </c>
      <c r="S69" s="180">
        <f t="shared" si="20"/>
        <v>0</v>
      </c>
      <c r="T69" s="180">
        <f t="shared" si="20"/>
        <v>0</v>
      </c>
      <c r="U69" s="180">
        <f t="shared" si="20"/>
        <v>0</v>
      </c>
      <c r="V69" s="180">
        <f t="shared" si="20"/>
        <v>0</v>
      </c>
      <c r="W69" s="180">
        <f t="shared" si="20"/>
        <v>0</v>
      </c>
      <c r="X69" s="180">
        <f t="shared" si="20"/>
        <v>0</v>
      </c>
      <c r="Y69" s="180">
        <f t="shared" si="20"/>
        <v>0</v>
      </c>
      <c r="Z69" s="180">
        <f t="shared" si="20"/>
        <v>0</v>
      </c>
      <c r="AA69" s="180">
        <f t="shared" si="20"/>
        <v>0</v>
      </c>
      <c r="AB69" s="180">
        <f t="shared" si="20"/>
        <v>0</v>
      </c>
      <c r="AC69" s="134">
        <f t="shared" si="3"/>
        <v>194058</v>
      </c>
      <c r="AD69" s="42">
        <f t="shared" si="4"/>
        <v>40942</v>
      </c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</row>
    <row r="70" spans="1:78" s="200" customFormat="1" ht="22" customHeight="1" thickBot="1" x14ac:dyDescent="0.45">
      <c r="A70" s="197">
        <v>50</v>
      </c>
      <c r="B70" s="88" t="s">
        <v>79</v>
      </c>
      <c r="C70" s="198">
        <v>290000</v>
      </c>
      <c r="D70" s="199">
        <v>200000</v>
      </c>
      <c r="E70" s="199"/>
      <c r="F70" s="199"/>
      <c r="G70" s="141">
        <f t="shared" si="18"/>
        <v>200000</v>
      </c>
      <c r="H70" s="142"/>
      <c r="I70" s="238">
        <v>15000</v>
      </c>
      <c r="J70" s="238">
        <v>6480</v>
      </c>
      <c r="K70" s="238">
        <v>12000</v>
      </c>
      <c r="L70" s="238">
        <v>29188</v>
      </c>
      <c r="M70" s="238">
        <v>19748</v>
      </c>
      <c r="N70" s="238">
        <v>25780</v>
      </c>
      <c r="O70" s="238">
        <v>12412</v>
      </c>
      <c r="P70" s="238">
        <v>35000</v>
      </c>
      <c r="Q70" s="238">
        <v>3450</v>
      </c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134">
        <f t="shared" si="3"/>
        <v>159058</v>
      </c>
      <c r="AD70" s="42">
        <f t="shared" si="4"/>
        <v>40942</v>
      </c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</row>
    <row r="71" spans="1:78" s="200" customFormat="1" ht="44.25" customHeight="1" thickBot="1" x14ac:dyDescent="0.45">
      <c r="A71" s="197">
        <v>51</v>
      </c>
      <c r="B71" s="88" t="s">
        <v>80</v>
      </c>
      <c r="C71" s="201">
        <v>55000</v>
      </c>
      <c r="D71" s="199">
        <v>15000</v>
      </c>
      <c r="E71" s="199">
        <v>20000</v>
      </c>
      <c r="F71" s="199"/>
      <c r="G71" s="141">
        <f t="shared" si="18"/>
        <v>35000</v>
      </c>
      <c r="H71" s="142"/>
      <c r="I71" s="238">
        <v>35000</v>
      </c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134">
        <f t="shared" ref="AC71:AC79" si="21">SUM(I71:AB71)</f>
        <v>35000</v>
      </c>
      <c r="AD71" s="42">
        <f t="shared" ref="AD71:AD79" si="22">G71-AC71</f>
        <v>0</v>
      </c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</row>
    <row r="72" spans="1:78" s="186" customFormat="1" ht="22" customHeight="1" x14ac:dyDescent="0.4">
      <c r="A72" s="177"/>
      <c r="B72" s="202" t="s">
        <v>22</v>
      </c>
      <c r="C72" s="203">
        <f>SUM(C73:C75)</f>
        <v>150000</v>
      </c>
      <c r="D72" s="203">
        <f>SUM(D73:D75)</f>
        <v>190000</v>
      </c>
      <c r="E72" s="203">
        <f>SUM(E73:E75)</f>
        <v>0</v>
      </c>
      <c r="F72" s="203">
        <f>SUM(F73:F75)</f>
        <v>0</v>
      </c>
      <c r="G72" s="180">
        <f t="shared" si="18"/>
        <v>190000</v>
      </c>
      <c r="H72" s="181"/>
      <c r="I72" s="180">
        <f>SUM(I73:I74)</f>
        <v>45656</v>
      </c>
      <c r="J72" s="180">
        <f t="shared" ref="J72:AB72" si="23">SUM(J73:J74)</f>
        <v>13580</v>
      </c>
      <c r="K72" s="180">
        <f t="shared" si="23"/>
        <v>18461</v>
      </c>
      <c r="L72" s="180">
        <f t="shared" si="23"/>
        <v>32000</v>
      </c>
      <c r="M72" s="180">
        <f t="shared" si="23"/>
        <v>48122</v>
      </c>
      <c r="N72" s="180">
        <f t="shared" si="23"/>
        <v>5500</v>
      </c>
      <c r="O72" s="180">
        <f t="shared" si="23"/>
        <v>4575</v>
      </c>
      <c r="P72" s="180">
        <f t="shared" si="23"/>
        <v>1100</v>
      </c>
      <c r="Q72" s="180">
        <f t="shared" si="23"/>
        <v>8100</v>
      </c>
      <c r="R72" s="180">
        <f t="shared" si="23"/>
        <v>4900</v>
      </c>
      <c r="S72" s="180">
        <f t="shared" si="23"/>
        <v>4590</v>
      </c>
      <c r="T72" s="180">
        <f t="shared" si="23"/>
        <v>3370</v>
      </c>
      <c r="U72" s="180">
        <f t="shared" si="23"/>
        <v>0</v>
      </c>
      <c r="V72" s="180">
        <f t="shared" si="23"/>
        <v>0</v>
      </c>
      <c r="W72" s="180">
        <f t="shared" si="23"/>
        <v>0</v>
      </c>
      <c r="X72" s="180">
        <f t="shared" si="23"/>
        <v>0</v>
      </c>
      <c r="Y72" s="180">
        <f t="shared" si="23"/>
        <v>0</v>
      </c>
      <c r="Z72" s="180">
        <f t="shared" si="23"/>
        <v>0</v>
      </c>
      <c r="AA72" s="180">
        <f t="shared" si="23"/>
        <v>0</v>
      </c>
      <c r="AB72" s="180">
        <f t="shared" si="23"/>
        <v>0</v>
      </c>
      <c r="AC72" s="134">
        <f t="shared" si="21"/>
        <v>189954</v>
      </c>
      <c r="AD72" s="42">
        <f t="shared" si="22"/>
        <v>46</v>
      </c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</row>
    <row r="73" spans="1:78" s="183" customFormat="1" ht="22" customHeight="1" x14ac:dyDescent="0.4">
      <c r="A73" s="87">
        <v>52</v>
      </c>
      <c r="B73" s="88" t="str">
        <f>[10]แบบสรุปโครงการ!$C7</f>
        <v>พัฒนาการจัดการเรียนรู้กลุ่มสาระการเรียนรู้การงานอาชีพ</v>
      </c>
      <c r="C73" s="96">
        <f>[10]แบบสรุปโครงการ!$D7</f>
        <v>15000</v>
      </c>
      <c r="D73" s="95">
        <v>55000</v>
      </c>
      <c r="E73" s="95"/>
      <c r="F73" s="95"/>
      <c r="G73" s="141">
        <f t="shared" si="18"/>
        <v>55000</v>
      </c>
      <c r="H73" s="142"/>
      <c r="I73" s="237">
        <v>42946</v>
      </c>
      <c r="J73" s="237">
        <v>12040</v>
      </c>
      <c r="K73" s="237"/>
      <c r="L73" s="237"/>
      <c r="M73" s="237"/>
      <c r="N73" s="237"/>
      <c r="O73" s="237"/>
      <c r="P73" s="237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37"/>
      <c r="AC73" s="134">
        <f t="shared" si="21"/>
        <v>54986</v>
      </c>
      <c r="AD73" s="42">
        <f t="shared" si="22"/>
        <v>14</v>
      </c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</row>
    <row r="74" spans="1:78" s="183" customFormat="1" ht="22" customHeight="1" x14ac:dyDescent="0.4">
      <c r="A74" s="87">
        <v>53</v>
      </c>
      <c r="B74" s="88" t="str">
        <f>[10]แบบสรุปโครงการ!$C8</f>
        <v>สถานศึกษาพอเพียง</v>
      </c>
      <c r="C74" s="96">
        <f>[10]แบบสรุปโครงการ!$D8</f>
        <v>135000</v>
      </c>
      <c r="D74" s="64">
        <v>135000</v>
      </c>
      <c r="E74" s="64"/>
      <c r="F74" s="64"/>
      <c r="G74" s="141">
        <f t="shared" si="18"/>
        <v>135000</v>
      </c>
      <c r="H74" s="142"/>
      <c r="I74" s="237">
        <v>2710</v>
      </c>
      <c r="J74" s="237">
        <v>1540</v>
      </c>
      <c r="K74" s="237">
        <v>18461</v>
      </c>
      <c r="L74" s="237">
        <v>32000</v>
      </c>
      <c r="M74" s="237">
        <v>48122</v>
      </c>
      <c r="N74" s="237">
        <v>5500</v>
      </c>
      <c r="O74" s="237">
        <v>4575</v>
      </c>
      <c r="P74" s="237">
        <v>1100</v>
      </c>
      <c r="Q74" s="237">
        <v>8100</v>
      </c>
      <c r="R74" s="237">
        <v>4900</v>
      </c>
      <c r="S74" s="237">
        <v>4590</v>
      </c>
      <c r="T74" s="237">
        <v>3370</v>
      </c>
      <c r="U74" s="237"/>
      <c r="V74" s="237"/>
      <c r="W74" s="237"/>
      <c r="X74" s="237"/>
      <c r="Y74" s="237"/>
      <c r="Z74" s="237"/>
      <c r="AA74" s="237"/>
      <c r="AB74" s="237"/>
      <c r="AC74" s="134">
        <f t="shared" si="21"/>
        <v>134968</v>
      </c>
      <c r="AD74" s="42">
        <f t="shared" si="22"/>
        <v>32</v>
      </c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</row>
    <row r="75" spans="1:78" s="183" customFormat="1" ht="22" customHeight="1" x14ac:dyDescent="0.4">
      <c r="A75" s="87"/>
      <c r="B75" s="88"/>
      <c r="C75" s="89"/>
      <c r="D75" s="64"/>
      <c r="E75" s="64"/>
      <c r="F75" s="64"/>
      <c r="G75" s="141"/>
      <c r="H75" s="142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134">
        <f t="shared" si="21"/>
        <v>0</v>
      </c>
      <c r="AD75" s="42">
        <f t="shared" si="22"/>
        <v>0</v>
      </c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</row>
    <row r="76" spans="1:78" s="186" customFormat="1" ht="22" customHeight="1" x14ac:dyDescent="0.4">
      <c r="A76" s="177"/>
      <c r="B76" s="191" t="s">
        <v>21</v>
      </c>
      <c r="C76" s="179">
        <f>SUM(C77:C78)</f>
        <v>90000</v>
      </c>
      <c r="D76" s="179">
        <f t="shared" ref="D76:F76" si="24">SUM(D77:D78)</f>
        <v>10000</v>
      </c>
      <c r="E76" s="179">
        <f t="shared" si="24"/>
        <v>80000</v>
      </c>
      <c r="F76" s="179">
        <f t="shared" si="24"/>
        <v>0</v>
      </c>
      <c r="G76" s="180">
        <f t="shared" si="18"/>
        <v>90000</v>
      </c>
      <c r="H76" s="181"/>
      <c r="I76" s="180">
        <f>SUM(I77:I78)</f>
        <v>21000</v>
      </c>
      <c r="J76" s="180">
        <f t="shared" ref="J76:AB76" si="25">SUM(J77:J78)</f>
        <v>23000</v>
      </c>
      <c r="K76" s="180">
        <f t="shared" si="25"/>
        <v>1000</v>
      </c>
      <c r="L76" s="180">
        <f t="shared" si="25"/>
        <v>0</v>
      </c>
      <c r="M76" s="180">
        <f t="shared" si="25"/>
        <v>0</v>
      </c>
      <c r="N76" s="180">
        <f t="shared" si="25"/>
        <v>0</v>
      </c>
      <c r="O76" s="180">
        <f t="shared" si="25"/>
        <v>0</v>
      </c>
      <c r="P76" s="180">
        <f t="shared" si="25"/>
        <v>0</v>
      </c>
      <c r="Q76" s="180">
        <f t="shared" si="25"/>
        <v>0</v>
      </c>
      <c r="R76" s="180">
        <f t="shared" si="25"/>
        <v>0</v>
      </c>
      <c r="S76" s="180">
        <f t="shared" si="25"/>
        <v>0</v>
      </c>
      <c r="T76" s="180">
        <f t="shared" si="25"/>
        <v>0</v>
      </c>
      <c r="U76" s="180">
        <f t="shared" si="25"/>
        <v>0</v>
      </c>
      <c r="V76" s="180">
        <f t="shared" si="25"/>
        <v>0</v>
      </c>
      <c r="W76" s="180">
        <f t="shared" si="25"/>
        <v>0</v>
      </c>
      <c r="X76" s="180">
        <f t="shared" si="25"/>
        <v>0</v>
      </c>
      <c r="Y76" s="180">
        <f t="shared" si="25"/>
        <v>0</v>
      </c>
      <c r="Z76" s="180">
        <f t="shared" si="25"/>
        <v>0</v>
      </c>
      <c r="AA76" s="180">
        <f t="shared" si="25"/>
        <v>0</v>
      </c>
      <c r="AB76" s="180">
        <f t="shared" si="25"/>
        <v>0</v>
      </c>
      <c r="AC76" s="134">
        <f t="shared" si="21"/>
        <v>45000</v>
      </c>
      <c r="AD76" s="42">
        <f t="shared" si="22"/>
        <v>45000</v>
      </c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</row>
    <row r="77" spans="1:78" s="183" customFormat="1" ht="22" customHeight="1" thickBot="1" x14ac:dyDescent="0.45">
      <c r="A77" s="87">
        <v>54</v>
      </c>
      <c r="B77" s="88" t="s">
        <v>81</v>
      </c>
      <c r="C77" s="204">
        <v>10000</v>
      </c>
      <c r="D77" s="95">
        <v>10000</v>
      </c>
      <c r="E77" s="95"/>
      <c r="F77" s="95"/>
      <c r="G77" s="141">
        <f t="shared" si="18"/>
        <v>10000</v>
      </c>
      <c r="H77" s="142"/>
      <c r="I77" s="237">
        <v>1000</v>
      </c>
      <c r="J77" s="237">
        <v>8000</v>
      </c>
      <c r="K77" s="237">
        <v>1000</v>
      </c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134">
        <f t="shared" si="21"/>
        <v>10000</v>
      </c>
      <c r="AD77" s="42">
        <f t="shared" si="22"/>
        <v>0</v>
      </c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</row>
    <row r="78" spans="1:78" s="61" customFormat="1" ht="22" customHeight="1" thickBot="1" x14ac:dyDescent="0.45">
      <c r="A78" s="87">
        <v>55</v>
      </c>
      <c r="B78" s="88" t="s">
        <v>33</v>
      </c>
      <c r="C78" s="204">
        <v>80000</v>
      </c>
      <c r="D78" s="64"/>
      <c r="E78" s="64">
        <v>80000</v>
      </c>
      <c r="F78" s="64"/>
      <c r="G78" s="141">
        <f t="shared" si="18"/>
        <v>80000</v>
      </c>
      <c r="H78" s="142"/>
      <c r="I78" s="88">
        <v>20000</v>
      </c>
      <c r="J78" s="88">
        <v>15000</v>
      </c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134">
        <f t="shared" si="21"/>
        <v>35000</v>
      </c>
      <c r="AD78" s="42">
        <f t="shared" si="22"/>
        <v>45000</v>
      </c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</row>
    <row r="79" spans="1:78" s="210" customFormat="1" ht="28" thickBot="1" x14ac:dyDescent="0.45">
      <c r="A79" s="205"/>
      <c r="B79" s="206" t="s">
        <v>9</v>
      </c>
      <c r="C79" s="207">
        <f t="shared" ref="C79:H79" si="26">C6+C16+C25+C39+C48</f>
        <v>4790132</v>
      </c>
      <c r="D79" s="207">
        <f t="shared" si="26"/>
        <v>1565864</v>
      </c>
      <c r="E79" s="207">
        <f t="shared" si="26"/>
        <v>874080</v>
      </c>
      <c r="F79" s="207">
        <f t="shared" si="26"/>
        <v>664000</v>
      </c>
      <c r="G79" s="208">
        <f t="shared" ca="1" si="26"/>
        <v>3103944</v>
      </c>
      <c r="H79" s="209">
        <f t="shared" si="26"/>
        <v>1311250</v>
      </c>
      <c r="I79" s="207">
        <f ca="1">I6+I16+I25+I39+I48</f>
        <v>0</v>
      </c>
      <c r="J79" s="207">
        <f t="shared" ref="J79:AB79" ca="1" si="27">J6+J16+J25+J39+J48</f>
        <v>0</v>
      </c>
      <c r="K79" s="207">
        <f t="shared" ca="1" si="27"/>
        <v>0</v>
      </c>
      <c r="L79" s="207">
        <f t="shared" ca="1" si="27"/>
        <v>0</v>
      </c>
      <c r="M79" s="207">
        <f t="shared" ca="1" si="27"/>
        <v>0</v>
      </c>
      <c r="N79" s="207">
        <f t="shared" ca="1" si="27"/>
        <v>0</v>
      </c>
      <c r="O79" s="207">
        <f t="shared" ca="1" si="27"/>
        <v>0</v>
      </c>
      <c r="P79" s="207">
        <f t="shared" ca="1" si="27"/>
        <v>0</v>
      </c>
      <c r="Q79" s="207">
        <f t="shared" ca="1" si="27"/>
        <v>0</v>
      </c>
      <c r="R79" s="207">
        <f t="shared" ca="1" si="27"/>
        <v>0</v>
      </c>
      <c r="S79" s="207">
        <f t="shared" ca="1" si="27"/>
        <v>0</v>
      </c>
      <c r="T79" s="207">
        <f t="shared" ca="1" si="27"/>
        <v>0</v>
      </c>
      <c r="U79" s="207">
        <f t="shared" ca="1" si="27"/>
        <v>0</v>
      </c>
      <c r="V79" s="207">
        <f t="shared" ca="1" si="27"/>
        <v>0</v>
      </c>
      <c r="W79" s="207">
        <f t="shared" ca="1" si="27"/>
        <v>0</v>
      </c>
      <c r="X79" s="207">
        <f t="shared" ca="1" si="27"/>
        <v>0</v>
      </c>
      <c r="Y79" s="207">
        <f t="shared" ca="1" si="27"/>
        <v>0</v>
      </c>
      <c r="Z79" s="207">
        <f t="shared" ca="1" si="27"/>
        <v>0</v>
      </c>
      <c r="AA79" s="207">
        <f t="shared" ca="1" si="27"/>
        <v>0</v>
      </c>
      <c r="AB79" s="207">
        <f t="shared" ca="1" si="27"/>
        <v>0</v>
      </c>
      <c r="AC79" s="134">
        <f t="shared" ca="1" si="21"/>
        <v>0</v>
      </c>
      <c r="AD79" s="42">
        <f t="shared" ca="1" si="22"/>
        <v>0</v>
      </c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</row>
    <row r="80" spans="1:78" ht="28" thickTop="1" x14ac:dyDescent="0.45">
      <c r="A80" s="111"/>
      <c r="B80" s="112"/>
      <c r="C80" s="113"/>
      <c r="D80" s="114"/>
      <c r="E80" s="114"/>
      <c r="F80" s="114"/>
      <c r="G80" s="211"/>
      <c r="H80" s="115"/>
    </row>
    <row r="81" spans="1:8" ht="27" x14ac:dyDescent="0.45">
      <c r="A81" s="111"/>
      <c r="B81" s="112"/>
      <c r="C81" s="113"/>
      <c r="D81" s="114"/>
      <c r="E81" s="114"/>
      <c r="F81" s="114"/>
      <c r="G81" s="211"/>
      <c r="H81" s="115"/>
    </row>
    <row r="82" spans="1:8" ht="27" x14ac:dyDescent="0.45">
      <c r="A82" s="111"/>
      <c r="B82" s="112"/>
      <c r="C82" s="111"/>
      <c r="D82" s="114"/>
      <c r="E82" s="114"/>
      <c r="F82" s="114"/>
      <c r="G82" s="114"/>
      <c r="H82" s="117"/>
    </row>
    <row r="83" spans="1:8" ht="27" x14ac:dyDescent="0.45">
      <c r="A83" s="111"/>
      <c r="B83" s="112"/>
      <c r="C83" s="111"/>
      <c r="D83" s="114"/>
      <c r="E83" s="114"/>
      <c r="F83" s="114"/>
      <c r="G83" s="114"/>
      <c r="H83" s="117"/>
    </row>
    <row r="84" spans="1:8" x14ac:dyDescent="0.4">
      <c r="C84" s="118"/>
      <c r="G84" s="212"/>
      <c r="H84" s="121"/>
    </row>
    <row r="85" spans="1:8" x14ac:dyDescent="0.4">
      <c r="C85" s="118"/>
      <c r="D85" s="123"/>
      <c r="E85" s="124"/>
      <c r="F85" s="125"/>
      <c r="G85" s="212"/>
      <c r="H85" s="121"/>
    </row>
    <row r="86" spans="1:8" x14ac:dyDescent="0.4">
      <c r="C86" s="118"/>
      <c r="G86" s="212"/>
      <c r="H86" s="121"/>
    </row>
    <row r="87" spans="1:8" x14ac:dyDescent="0.4">
      <c r="C87" s="118"/>
      <c r="D87" s="123"/>
      <c r="G87" s="212"/>
      <c r="H87" s="121"/>
    </row>
    <row r="88" spans="1:8" x14ac:dyDescent="0.4">
      <c r="C88" s="118"/>
      <c r="G88" s="212"/>
      <c r="H88" s="121"/>
    </row>
    <row r="89" spans="1:8" x14ac:dyDescent="0.4">
      <c r="C89" s="118"/>
      <c r="G89" s="212"/>
      <c r="H89" s="121"/>
    </row>
    <row r="90" spans="1:8" x14ac:dyDescent="0.4">
      <c r="C90" s="118"/>
      <c r="G90" s="212"/>
      <c r="H90" s="121"/>
    </row>
    <row r="91" spans="1:8" x14ac:dyDescent="0.4">
      <c r="C91" s="118"/>
      <c r="G91" s="212"/>
      <c r="H91" s="121"/>
    </row>
    <row r="92" spans="1:8" x14ac:dyDescent="0.4">
      <c r="C92" s="118"/>
      <c r="G92" s="212"/>
      <c r="H92" s="121"/>
    </row>
    <row r="93" spans="1:8" x14ac:dyDescent="0.4">
      <c r="C93" s="118"/>
      <c r="G93" s="212"/>
      <c r="H93" s="121"/>
    </row>
    <row r="94" spans="1:8" x14ac:dyDescent="0.4">
      <c r="C94" s="118"/>
      <c r="G94" s="212"/>
      <c r="H94" s="121"/>
    </row>
    <row r="95" spans="1:8" x14ac:dyDescent="0.4">
      <c r="C95" s="118"/>
      <c r="G95" s="212"/>
      <c r="H95" s="121"/>
    </row>
    <row r="96" spans="1:8" x14ac:dyDescent="0.4">
      <c r="C96" s="118"/>
      <c r="G96" s="212"/>
      <c r="H96" s="121"/>
    </row>
    <row r="97" spans="3:8" x14ac:dyDescent="0.4">
      <c r="C97" s="118"/>
      <c r="G97" s="212"/>
      <c r="H97" s="121"/>
    </row>
    <row r="98" spans="3:8" x14ac:dyDescent="0.4">
      <c r="C98" s="118"/>
      <c r="G98" s="212"/>
      <c r="H98" s="121"/>
    </row>
    <row r="99" spans="3:8" x14ac:dyDescent="0.4">
      <c r="C99" s="118"/>
      <c r="G99" s="212"/>
      <c r="H99" s="121"/>
    </row>
    <row r="100" spans="3:8" x14ac:dyDescent="0.4">
      <c r="C100" s="118"/>
      <c r="G100" s="212"/>
      <c r="H100" s="121"/>
    </row>
    <row r="101" spans="3:8" x14ac:dyDescent="0.4">
      <c r="C101" s="118"/>
      <c r="G101" s="212"/>
      <c r="H101" s="121"/>
    </row>
    <row r="102" spans="3:8" x14ac:dyDescent="0.4">
      <c r="C102" s="118"/>
      <c r="G102" s="212"/>
      <c r="H102" s="121"/>
    </row>
    <row r="103" spans="3:8" x14ac:dyDescent="0.4">
      <c r="C103" s="118"/>
      <c r="G103" s="212"/>
      <c r="H103" s="121"/>
    </row>
    <row r="104" spans="3:8" x14ac:dyDescent="0.4">
      <c r="C104" s="118"/>
      <c r="G104" s="212"/>
      <c r="H104" s="121"/>
    </row>
    <row r="105" spans="3:8" x14ac:dyDescent="0.4">
      <c r="C105" s="118"/>
      <c r="G105" s="212"/>
      <c r="H105" s="121"/>
    </row>
    <row r="106" spans="3:8" x14ac:dyDescent="0.4">
      <c r="C106" s="118"/>
      <c r="G106" s="212"/>
      <c r="H106" s="121"/>
    </row>
    <row r="107" spans="3:8" x14ac:dyDescent="0.4">
      <c r="C107" s="118"/>
      <c r="G107" s="212"/>
      <c r="H107" s="121"/>
    </row>
    <row r="108" spans="3:8" x14ac:dyDescent="0.4">
      <c r="C108" s="118"/>
      <c r="G108" s="212"/>
      <c r="H108" s="121"/>
    </row>
    <row r="109" spans="3:8" x14ac:dyDescent="0.4">
      <c r="C109" s="118"/>
      <c r="G109" s="212"/>
      <c r="H109" s="121"/>
    </row>
    <row r="110" spans="3:8" x14ac:dyDescent="0.4">
      <c r="C110" s="118"/>
      <c r="G110" s="212"/>
      <c r="H110" s="121"/>
    </row>
    <row r="111" spans="3:8" x14ac:dyDescent="0.4">
      <c r="C111" s="118"/>
      <c r="G111" s="212"/>
      <c r="H111" s="121"/>
    </row>
    <row r="112" spans="3:8" x14ac:dyDescent="0.4">
      <c r="C112" s="118"/>
      <c r="G112" s="212"/>
      <c r="H112" s="121"/>
    </row>
    <row r="113" spans="3:8" x14ac:dyDescent="0.4">
      <c r="C113" s="118"/>
      <c r="G113" s="212"/>
      <c r="H113" s="121"/>
    </row>
    <row r="114" spans="3:8" x14ac:dyDescent="0.4">
      <c r="C114" s="118"/>
      <c r="G114" s="212"/>
      <c r="H114" s="121"/>
    </row>
    <row r="115" spans="3:8" x14ac:dyDescent="0.4">
      <c r="C115" s="118"/>
      <c r="G115" s="212"/>
      <c r="H115" s="121"/>
    </row>
    <row r="116" spans="3:8" x14ac:dyDescent="0.4">
      <c r="C116" s="118"/>
      <c r="G116" s="212"/>
      <c r="H116" s="121"/>
    </row>
    <row r="117" spans="3:8" x14ac:dyDescent="0.4">
      <c r="C117" s="118"/>
      <c r="G117" s="212"/>
      <c r="H117" s="121"/>
    </row>
    <row r="118" spans="3:8" x14ac:dyDescent="0.4">
      <c r="C118" s="118"/>
      <c r="G118" s="212"/>
      <c r="H118" s="121"/>
    </row>
    <row r="119" spans="3:8" x14ac:dyDescent="0.4">
      <c r="C119" s="118"/>
      <c r="G119" s="212"/>
      <c r="H119" s="121"/>
    </row>
    <row r="120" spans="3:8" x14ac:dyDescent="0.4">
      <c r="C120" s="118"/>
      <c r="G120" s="212"/>
      <c r="H120" s="121"/>
    </row>
    <row r="121" spans="3:8" x14ac:dyDescent="0.4">
      <c r="C121" s="118"/>
      <c r="G121" s="212"/>
      <c r="H121" s="121"/>
    </row>
    <row r="122" spans="3:8" x14ac:dyDescent="0.4">
      <c r="C122" s="118"/>
      <c r="G122" s="212"/>
      <c r="H122" s="121"/>
    </row>
    <row r="123" spans="3:8" x14ac:dyDescent="0.4">
      <c r="C123" s="118"/>
      <c r="G123" s="212"/>
      <c r="H123" s="121"/>
    </row>
    <row r="124" spans="3:8" x14ac:dyDescent="0.4">
      <c r="C124" s="118"/>
      <c r="G124" s="212"/>
      <c r="H124" s="121"/>
    </row>
    <row r="125" spans="3:8" x14ac:dyDescent="0.4">
      <c r="C125" s="118"/>
      <c r="G125" s="212"/>
      <c r="H125" s="121"/>
    </row>
    <row r="126" spans="3:8" x14ac:dyDescent="0.4">
      <c r="C126" s="118"/>
      <c r="G126" s="212"/>
      <c r="H126" s="121"/>
    </row>
    <row r="127" spans="3:8" x14ac:dyDescent="0.4">
      <c r="C127" s="118"/>
      <c r="G127" s="212"/>
      <c r="H127" s="121"/>
    </row>
    <row r="128" spans="3:8" x14ac:dyDescent="0.4">
      <c r="C128" s="118"/>
      <c r="G128" s="212"/>
      <c r="H128" s="121"/>
    </row>
    <row r="129" spans="3:8" x14ac:dyDescent="0.4">
      <c r="C129" s="118"/>
      <c r="G129" s="212"/>
      <c r="H129" s="121"/>
    </row>
    <row r="130" spans="3:8" x14ac:dyDescent="0.4">
      <c r="C130" s="118"/>
      <c r="G130" s="212"/>
      <c r="H130" s="121"/>
    </row>
    <row r="131" spans="3:8" x14ac:dyDescent="0.4">
      <c r="C131" s="118"/>
      <c r="G131" s="212"/>
      <c r="H131" s="121"/>
    </row>
    <row r="132" spans="3:8" x14ac:dyDescent="0.4">
      <c r="C132" s="118"/>
      <c r="G132" s="212"/>
      <c r="H132" s="121"/>
    </row>
    <row r="133" spans="3:8" x14ac:dyDescent="0.4">
      <c r="C133" s="118"/>
      <c r="G133" s="212"/>
      <c r="H133" s="121"/>
    </row>
    <row r="134" spans="3:8" x14ac:dyDescent="0.4">
      <c r="C134" s="118"/>
      <c r="G134" s="212"/>
      <c r="H134" s="121"/>
    </row>
    <row r="135" spans="3:8" x14ac:dyDescent="0.4">
      <c r="C135" s="118"/>
      <c r="G135" s="212"/>
      <c r="H135" s="121"/>
    </row>
    <row r="136" spans="3:8" x14ac:dyDescent="0.4">
      <c r="C136" s="118"/>
      <c r="G136" s="212"/>
      <c r="H136" s="121"/>
    </row>
    <row r="137" spans="3:8" x14ac:dyDescent="0.4">
      <c r="C137" s="118"/>
      <c r="G137" s="212"/>
      <c r="H137" s="121"/>
    </row>
    <row r="138" spans="3:8" x14ac:dyDescent="0.4">
      <c r="C138" s="118"/>
      <c r="G138" s="212"/>
      <c r="H138" s="121"/>
    </row>
    <row r="139" spans="3:8" x14ac:dyDescent="0.4">
      <c r="C139" s="118"/>
      <c r="G139" s="212"/>
      <c r="H139" s="121"/>
    </row>
    <row r="140" spans="3:8" x14ac:dyDescent="0.4">
      <c r="C140" s="118"/>
      <c r="G140" s="212"/>
      <c r="H140" s="121"/>
    </row>
    <row r="141" spans="3:8" x14ac:dyDescent="0.4">
      <c r="C141" s="118"/>
      <c r="G141" s="212"/>
      <c r="H141" s="121"/>
    </row>
    <row r="142" spans="3:8" x14ac:dyDescent="0.4">
      <c r="C142" s="118"/>
      <c r="G142" s="212"/>
      <c r="H142" s="121"/>
    </row>
    <row r="143" spans="3:8" x14ac:dyDescent="0.4">
      <c r="C143" s="118"/>
      <c r="G143" s="212"/>
      <c r="H143" s="121"/>
    </row>
    <row r="144" spans="3:8" x14ac:dyDescent="0.4">
      <c r="C144" s="118"/>
      <c r="G144" s="212"/>
      <c r="H144" s="121"/>
    </row>
    <row r="145" spans="3:8" x14ac:dyDescent="0.4">
      <c r="C145" s="118"/>
      <c r="G145" s="212"/>
      <c r="H145" s="121"/>
    </row>
    <row r="146" spans="3:8" x14ac:dyDescent="0.4">
      <c r="C146" s="118"/>
      <c r="G146" s="212"/>
      <c r="H146" s="121"/>
    </row>
    <row r="147" spans="3:8" x14ac:dyDescent="0.4">
      <c r="C147" s="118"/>
      <c r="G147" s="212"/>
      <c r="H147" s="121"/>
    </row>
    <row r="148" spans="3:8" x14ac:dyDescent="0.4">
      <c r="C148" s="118"/>
      <c r="G148" s="212"/>
      <c r="H148" s="121"/>
    </row>
    <row r="149" spans="3:8" x14ac:dyDescent="0.4">
      <c r="C149" s="118"/>
      <c r="G149" s="212"/>
      <c r="H149" s="121"/>
    </row>
    <row r="150" spans="3:8" x14ac:dyDescent="0.4">
      <c r="C150" s="118"/>
      <c r="G150" s="212"/>
      <c r="H150" s="121"/>
    </row>
    <row r="151" spans="3:8" x14ac:dyDescent="0.4">
      <c r="C151" s="118"/>
      <c r="G151" s="212"/>
      <c r="H151" s="121"/>
    </row>
    <row r="152" spans="3:8" x14ac:dyDescent="0.4">
      <c r="C152" s="118"/>
      <c r="G152" s="212"/>
      <c r="H152" s="121"/>
    </row>
    <row r="153" spans="3:8" x14ac:dyDescent="0.4">
      <c r="C153" s="118"/>
      <c r="G153" s="212"/>
      <c r="H153" s="121"/>
    </row>
    <row r="154" spans="3:8" x14ac:dyDescent="0.4">
      <c r="C154" s="118"/>
      <c r="G154" s="212"/>
      <c r="H154" s="121"/>
    </row>
    <row r="155" spans="3:8" x14ac:dyDescent="0.4">
      <c r="C155" s="118"/>
      <c r="G155" s="212"/>
      <c r="H155" s="121"/>
    </row>
    <row r="156" spans="3:8" x14ac:dyDescent="0.4">
      <c r="C156" s="118"/>
      <c r="G156" s="212"/>
      <c r="H156" s="121"/>
    </row>
    <row r="157" spans="3:8" x14ac:dyDescent="0.4">
      <c r="C157" s="118"/>
      <c r="G157" s="212"/>
      <c r="H157" s="121"/>
    </row>
    <row r="158" spans="3:8" x14ac:dyDescent="0.4">
      <c r="C158" s="118"/>
      <c r="G158" s="212"/>
      <c r="H158" s="121"/>
    </row>
    <row r="159" spans="3:8" x14ac:dyDescent="0.4">
      <c r="C159" s="118"/>
      <c r="G159" s="212"/>
      <c r="H159" s="121"/>
    </row>
    <row r="160" spans="3:8" x14ac:dyDescent="0.4">
      <c r="C160" s="118"/>
      <c r="G160" s="212"/>
      <c r="H160" s="121"/>
    </row>
    <row r="161" spans="3:8" x14ac:dyDescent="0.4">
      <c r="C161" s="118"/>
      <c r="G161" s="212"/>
      <c r="H161" s="121"/>
    </row>
    <row r="162" spans="3:8" x14ac:dyDescent="0.4">
      <c r="C162" s="118"/>
      <c r="G162" s="212"/>
      <c r="H162" s="121"/>
    </row>
    <row r="163" spans="3:8" x14ac:dyDescent="0.4">
      <c r="C163" s="118"/>
      <c r="G163" s="212"/>
      <c r="H163" s="121"/>
    </row>
    <row r="164" spans="3:8" x14ac:dyDescent="0.4">
      <c r="C164" s="118"/>
      <c r="G164" s="212"/>
      <c r="H164" s="121"/>
    </row>
    <row r="165" spans="3:8" x14ac:dyDescent="0.4">
      <c r="C165" s="118"/>
      <c r="G165" s="212"/>
      <c r="H165" s="121"/>
    </row>
  </sheetData>
  <mergeCells count="4">
    <mergeCell ref="B1:H1"/>
    <mergeCell ref="B2:H2"/>
    <mergeCell ref="B3:B4"/>
    <mergeCell ref="D3:G3"/>
  </mergeCells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24"/>
  <sheetViews>
    <sheetView tabSelected="1" zoomScale="125" zoomScaleNormal="90" workbookViewId="0">
      <selection activeCell="K10" sqref="K10"/>
    </sheetView>
  </sheetViews>
  <sheetFormatPr baseColWidth="10" defaultColWidth="9" defaultRowHeight="24" x14ac:dyDescent="0.4"/>
  <cols>
    <col min="1" max="1" width="30.5" style="1" customWidth="1"/>
    <col min="2" max="2" width="12" style="1" customWidth="1"/>
    <col min="3" max="3" width="10.6640625" style="1" customWidth="1"/>
    <col min="4" max="5" width="11.33203125" style="1" customWidth="1"/>
    <col min="6" max="6" width="9" style="1"/>
    <col min="7" max="7" width="11.5" style="1" customWidth="1"/>
    <col min="8" max="8" width="9" style="1"/>
    <col min="9" max="9" width="9.83203125" style="1" customWidth="1"/>
    <col min="10" max="16384" width="9" style="1"/>
  </cols>
  <sheetData>
    <row r="1" spans="1:9" x14ac:dyDescent="0.4">
      <c r="A1" s="251" t="s">
        <v>34</v>
      </c>
      <c r="B1" s="251"/>
      <c r="C1" s="251"/>
      <c r="D1" s="251"/>
      <c r="E1" s="251"/>
      <c r="F1" s="251"/>
      <c r="G1" s="251"/>
      <c r="H1" s="251"/>
      <c r="I1" s="251"/>
    </row>
    <row r="2" spans="1:9" x14ac:dyDescent="0.4">
      <c r="A2" s="252" t="s">
        <v>87</v>
      </c>
      <c r="B2" s="252"/>
      <c r="C2" s="252"/>
      <c r="D2" s="252"/>
      <c r="E2" s="252"/>
      <c r="F2" s="252"/>
      <c r="G2" s="252"/>
      <c r="H2" s="252"/>
      <c r="I2" s="252"/>
    </row>
    <row r="3" spans="1:9" ht="11.25" customHeight="1" x14ac:dyDescent="0.4"/>
    <row r="4" spans="1:9" ht="18" customHeight="1" x14ac:dyDescent="0.4">
      <c r="A4" s="255" t="s">
        <v>35</v>
      </c>
      <c r="B4" s="255" t="s">
        <v>5</v>
      </c>
      <c r="C4" s="257" t="s">
        <v>36</v>
      </c>
      <c r="D4" s="258"/>
      <c r="E4" s="258"/>
      <c r="F4" s="259"/>
      <c r="G4" s="253" t="s">
        <v>32</v>
      </c>
      <c r="H4" s="254"/>
      <c r="I4" s="5" t="s">
        <v>7</v>
      </c>
    </row>
    <row r="5" spans="1:9" ht="50" x14ac:dyDescent="0.4">
      <c r="A5" s="256"/>
      <c r="B5" s="256"/>
      <c r="C5" s="5" t="s">
        <v>88</v>
      </c>
      <c r="D5" s="5" t="s">
        <v>89</v>
      </c>
      <c r="E5" s="5" t="s">
        <v>1</v>
      </c>
      <c r="F5" s="5" t="s">
        <v>0</v>
      </c>
      <c r="G5" s="5" t="s">
        <v>8</v>
      </c>
      <c r="H5" s="5" t="s">
        <v>0</v>
      </c>
      <c r="I5" s="5"/>
    </row>
    <row r="6" spans="1:9" x14ac:dyDescent="0.4">
      <c r="A6" s="2" t="s">
        <v>2</v>
      </c>
      <c r="B6" s="6">
        <f>[1]สรุปจัดสรรงบรวม!$F5</f>
        <v>1005251</v>
      </c>
      <c r="C6" s="6">
        <f>'แบบติดตามง67 ตามโครงสร้าง'!BZ6</f>
        <v>610719.9</v>
      </c>
      <c r="D6" s="7">
        <f>'แบบติดตามง67 ตามกลยุทธ'!AC6</f>
        <v>126495</v>
      </c>
      <c r="E6" s="23">
        <f>C6+D6</f>
        <v>737214.9</v>
      </c>
      <c r="F6" s="8">
        <f t="shared" ref="F6:F18" si="0">D6*100/B6</f>
        <v>12.583424438274619</v>
      </c>
      <c r="G6" s="9">
        <f>B6-D6</f>
        <v>878756</v>
      </c>
      <c r="H6" s="8">
        <f>G6*100/B6</f>
        <v>87.416575561725381</v>
      </c>
      <c r="I6" s="10"/>
    </row>
    <row r="7" spans="1:9" x14ac:dyDescent="0.4">
      <c r="A7" s="3" t="s">
        <v>10</v>
      </c>
      <c r="B7" s="6">
        <f>[1]สรุปจัดสรรงบรวม!$F6</f>
        <v>1879193</v>
      </c>
      <c r="C7" s="6">
        <f>'แบบติดตามง67 ตามโครงสร้าง'!BZ47</f>
        <v>207342</v>
      </c>
      <c r="D7" s="7">
        <f>'แบบติดตามง67 ตามกลยุทธ'!AC16</f>
        <v>1013090.8</v>
      </c>
      <c r="E7" s="23">
        <f t="shared" ref="E7:E10" si="1">C7+D7</f>
        <v>1220432.8</v>
      </c>
      <c r="F7" s="8">
        <f t="shared" si="0"/>
        <v>53.910950072717384</v>
      </c>
      <c r="G7" s="9">
        <f t="shared" ref="G7:G18" si="2">B7-D7</f>
        <v>866102.2</v>
      </c>
      <c r="H7" s="8">
        <f t="shared" ref="H7:H20" si="3">G7*100/B7</f>
        <v>46.089049927282616</v>
      </c>
      <c r="I7" s="10"/>
    </row>
    <row r="8" spans="1:9" x14ac:dyDescent="0.4">
      <c r="A8" s="3" t="s">
        <v>3</v>
      </c>
      <c r="B8" s="6">
        <f>[1]สรุปจัดสรรงบรวม!$F7</f>
        <v>177000</v>
      </c>
      <c r="C8" s="6">
        <f>'แบบติดตามง67 ตามโครงสร้าง'!BZ51</f>
        <v>4700</v>
      </c>
      <c r="D8" s="7">
        <f ca="1">'แบบติดตามง67 ตามกลยุทธ'!AC39</f>
        <v>0</v>
      </c>
      <c r="E8" s="23">
        <f t="shared" ca="1" si="1"/>
        <v>0</v>
      </c>
      <c r="F8" s="8">
        <f t="shared" ca="1" si="0"/>
        <v>0</v>
      </c>
      <c r="G8" s="9">
        <f t="shared" ca="1" si="2"/>
        <v>177000</v>
      </c>
      <c r="H8" s="8">
        <f t="shared" ca="1" si="3"/>
        <v>100</v>
      </c>
      <c r="I8" s="10"/>
    </row>
    <row r="9" spans="1:9" x14ac:dyDescent="0.4">
      <c r="A9" s="3" t="s">
        <v>16</v>
      </c>
      <c r="B9" s="6">
        <f>[1]สรุปจัดสรรงบรวม!$F8</f>
        <v>1310698</v>
      </c>
      <c r="C9" s="6">
        <f>'แบบติดตามง67 ตามโครงสร้าง'!BZ32</f>
        <v>866371.06</v>
      </c>
      <c r="D9" s="7">
        <f>'แบบติดตามง67 ตามกลยุทธ'!AC25</f>
        <v>161008</v>
      </c>
      <c r="E9" s="23">
        <f t="shared" si="1"/>
        <v>1027379.06</v>
      </c>
      <c r="F9" s="8">
        <f t="shared" si="0"/>
        <v>12.284141732115256</v>
      </c>
      <c r="G9" s="9">
        <f t="shared" si="2"/>
        <v>1149690</v>
      </c>
      <c r="H9" s="8">
        <f t="shared" si="3"/>
        <v>87.715858267884741</v>
      </c>
      <c r="I9" s="10"/>
    </row>
    <row r="10" spans="1:9" x14ac:dyDescent="0.4">
      <c r="A10" s="11" t="s">
        <v>30</v>
      </c>
      <c r="B10" s="12">
        <f>SUM(B6:B9)</f>
        <v>4372142</v>
      </c>
      <c r="C10" s="12">
        <f t="shared" ref="C10:D10" si="4">SUM(C6:C9)</f>
        <v>1689132.96</v>
      </c>
      <c r="D10" s="12">
        <f t="shared" ca="1" si="4"/>
        <v>0</v>
      </c>
      <c r="E10" s="23">
        <f t="shared" ca="1" si="1"/>
        <v>0</v>
      </c>
      <c r="F10" s="13">
        <f ca="1">D10*100/B10</f>
        <v>0</v>
      </c>
      <c r="G10" s="12">
        <f t="shared" ref="G10" ca="1" si="5">SUM(G6:G9)</f>
        <v>4372142</v>
      </c>
      <c r="H10" s="13">
        <f ca="1">G10*100/B10</f>
        <v>100</v>
      </c>
      <c r="I10" s="12">
        <f t="shared" ref="I10" si="6">SUM(I6:I9)</f>
        <v>0</v>
      </c>
    </row>
    <row r="11" spans="1:9" x14ac:dyDescent="0.4">
      <c r="A11" s="21" t="s">
        <v>12</v>
      </c>
      <c r="B11" s="14">
        <f>[1]สรุปจัดสรรงบรวม!$F10</f>
        <v>30000</v>
      </c>
      <c r="C11" s="22"/>
      <c r="D11" s="7">
        <f>'แบบติดตามง67 ตามกลยุทธ'!AC49</f>
        <v>7620</v>
      </c>
      <c r="E11" s="23">
        <f>D11</f>
        <v>7620</v>
      </c>
      <c r="F11" s="8">
        <f t="shared" si="0"/>
        <v>25.4</v>
      </c>
      <c r="G11" s="9">
        <f t="shared" si="2"/>
        <v>22380</v>
      </c>
      <c r="H11" s="8">
        <f t="shared" si="3"/>
        <v>74.599999999999994</v>
      </c>
      <c r="I11" s="10"/>
    </row>
    <row r="12" spans="1:9" x14ac:dyDescent="0.4">
      <c r="A12" s="21" t="s">
        <v>11</v>
      </c>
      <c r="B12" s="14">
        <f>[1]สรุปจัดสรรงบรวม!$F11</f>
        <v>30000</v>
      </c>
      <c r="C12" s="22"/>
      <c r="D12" s="7">
        <f>'แบบติดตามง67 ตามกลยุทธ'!AC51</f>
        <v>7715</v>
      </c>
      <c r="E12" s="23">
        <f t="shared" ref="E12:E18" si="7">D12</f>
        <v>7715</v>
      </c>
      <c r="F12" s="8">
        <f t="shared" si="0"/>
        <v>25.716666666666665</v>
      </c>
      <c r="G12" s="9">
        <f t="shared" si="2"/>
        <v>22285</v>
      </c>
      <c r="H12" s="8">
        <f t="shared" si="3"/>
        <v>74.283333333333331</v>
      </c>
      <c r="I12" s="10"/>
    </row>
    <row r="13" spans="1:9" x14ac:dyDescent="0.4">
      <c r="A13" s="21" t="s">
        <v>31</v>
      </c>
      <c r="B13" s="14">
        <f>[1]สรุปจัดสรรงบรวม!$F12</f>
        <v>190000</v>
      </c>
      <c r="C13" s="22"/>
      <c r="D13" s="7">
        <f>'แบบติดตามง67 ตามกลยุทธ'!AC53</f>
        <v>75165</v>
      </c>
      <c r="E13" s="23">
        <f t="shared" si="7"/>
        <v>75165</v>
      </c>
      <c r="F13" s="8">
        <f t="shared" si="0"/>
        <v>39.560526315789474</v>
      </c>
      <c r="G13" s="9">
        <f t="shared" si="2"/>
        <v>114835</v>
      </c>
      <c r="H13" s="8">
        <f t="shared" si="3"/>
        <v>60.439473684210526</v>
      </c>
      <c r="I13" s="10"/>
    </row>
    <row r="14" spans="1:9" x14ac:dyDescent="0.4">
      <c r="A14" s="21" t="s">
        <v>13</v>
      </c>
      <c r="B14" s="14">
        <f>[1]สรุปจัดสรรงบรวม!$F13</f>
        <v>41000</v>
      </c>
      <c r="C14" s="22"/>
      <c r="D14" s="7">
        <f>'แบบติดตามง67 ตามกลยุทธ'!AC60</f>
        <v>30400</v>
      </c>
      <c r="E14" s="23">
        <f t="shared" si="7"/>
        <v>30400</v>
      </c>
      <c r="F14" s="8">
        <f t="shared" si="0"/>
        <v>74.146341463414629</v>
      </c>
      <c r="G14" s="9">
        <f t="shared" si="2"/>
        <v>10600</v>
      </c>
      <c r="H14" s="8">
        <f t="shared" si="3"/>
        <v>25.853658536585368</v>
      </c>
      <c r="I14" s="10"/>
    </row>
    <row r="15" spans="1:9" x14ac:dyDescent="0.4">
      <c r="A15" s="21" t="s">
        <v>14</v>
      </c>
      <c r="B15" s="14">
        <f>[1]สรุปจัดสรรงบรวม!$F14</f>
        <v>235000</v>
      </c>
      <c r="C15" s="22"/>
      <c r="D15" s="7">
        <f>'แบบติดตามง67 ตามกลยุทธ'!AC69</f>
        <v>194058</v>
      </c>
      <c r="E15" s="23">
        <f t="shared" si="7"/>
        <v>194058</v>
      </c>
      <c r="F15" s="8">
        <f t="shared" si="0"/>
        <v>82.577872340425529</v>
      </c>
      <c r="G15" s="9">
        <f t="shared" si="2"/>
        <v>40942</v>
      </c>
      <c r="H15" s="8">
        <f t="shared" si="3"/>
        <v>17.422127659574468</v>
      </c>
      <c r="I15" s="10"/>
    </row>
    <row r="16" spans="1:9" x14ac:dyDescent="0.4">
      <c r="A16" s="21" t="s">
        <v>15</v>
      </c>
      <c r="B16" s="14">
        <f>[1]สรุปจัดสรรงบรวม!$F15</f>
        <v>50000</v>
      </c>
      <c r="C16" s="22"/>
      <c r="D16" s="7">
        <f>'แบบติดตามง67 ตามกลยุทธ'!AC64</f>
        <v>31980</v>
      </c>
      <c r="E16" s="23">
        <f t="shared" si="7"/>
        <v>31980</v>
      </c>
      <c r="F16" s="8">
        <f t="shared" si="0"/>
        <v>63.96</v>
      </c>
      <c r="G16" s="9">
        <f t="shared" si="2"/>
        <v>18020</v>
      </c>
      <c r="H16" s="8">
        <f t="shared" si="3"/>
        <v>36.04</v>
      </c>
      <c r="I16" s="10"/>
    </row>
    <row r="17" spans="1:9" x14ac:dyDescent="0.4">
      <c r="A17" s="21" t="s">
        <v>6</v>
      </c>
      <c r="B17" s="14">
        <f>[1]สรุปจัดสรรงบรวม!$F16</f>
        <v>190000</v>
      </c>
      <c r="C17" s="22"/>
      <c r="D17" s="7">
        <f>'แบบติดตามง67 ตามกลยุทธ'!AC72</f>
        <v>189954</v>
      </c>
      <c r="E17" s="23">
        <f t="shared" si="7"/>
        <v>189954</v>
      </c>
      <c r="F17" s="8">
        <f t="shared" si="0"/>
        <v>99.975789473684216</v>
      </c>
      <c r="G17" s="9">
        <f t="shared" si="2"/>
        <v>46</v>
      </c>
      <c r="H17" s="8">
        <f t="shared" si="3"/>
        <v>2.4210526315789474E-2</v>
      </c>
      <c r="I17" s="10"/>
    </row>
    <row r="18" spans="1:9" x14ac:dyDescent="0.4">
      <c r="A18" s="21" t="s">
        <v>37</v>
      </c>
      <c r="B18" s="14">
        <f>[1]สรุปจัดสรรงบรวม!$F17</f>
        <v>90000</v>
      </c>
      <c r="C18" s="22"/>
      <c r="D18" s="7">
        <f>'แบบติดตามง67 ตามกลยุทธ'!AC76</f>
        <v>45000</v>
      </c>
      <c r="E18" s="23">
        <f t="shared" si="7"/>
        <v>45000</v>
      </c>
      <c r="F18" s="8">
        <f t="shared" si="0"/>
        <v>50</v>
      </c>
      <c r="G18" s="9">
        <f t="shared" si="2"/>
        <v>45000</v>
      </c>
      <c r="H18" s="8">
        <f t="shared" si="3"/>
        <v>50</v>
      </c>
      <c r="I18" s="10"/>
    </row>
    <row r="19" spans="1:9" x14ac:dyDescent="0.4">
      <c r="A19" s="11" t="s">
        <v>38</v>
      </c>
      <c r="B19" s="12">
        <f>SUM(B11:B18)</f>
        <v>856000</v>
      </c>
      <c r="C19" s="12">
        <f>SUM(C11:C18)</f>
        <v>0</v>
      </c>
      <c r="D19" s="12">
        <f>SUM(D11:D18)</f>
        <v>581892</v>
      </c>
      <c r="E19" s="12">
        <f>SUM(E11:E18)</f>
        <v>581892</v>
      </c>
      <c r="F19" s="13">
        <f>E19*100/B19</f>
        <v>67.978037383177565</v>
      </c>
      <c r="G19" s="12">
        <f>SUM(G11:G18)</f>
        <v>274108</v>
      </c>
      <c r="H19" s="13">
        <f>G19*100/B19</f>
        <v>32.021962616822428</v>
      </c>
      <c r="I19" s="13"/>
    </row>
    <row r="20" spans="1:9" x14ac:dyDescent="0.4">
      <c r="A20" s="3" t="s">
        <v>26</v>
      </c>
      <c r="B20" s="16">
        <v>378871.86</v>
      </c>
      <c r="C20" s="15"/>
      <c r="D20" s="15">
        <f>'แบบติดตามง67 ตามโครงสร้าง'!BY85</f>
        <v>0</v>
      </c>
      <c r="E20" s="15">
        <v>378871</v>
      </c>
      <c r="F20" s="16">
        <f>E20*100/B20</f>
        <v>99.999773010325981</v>
      </c>
      <c r="G20" s="244">
        <f>B20-E20</f>
        <v>0.85999999998603016</v>
      </c>
      <c r="H20" s="16">
        <f t="shared" si="3"/>
        <v>2.2698967402488805E-4</v>
      </c>
      <c r="I20" s="16"/>
    </row>
    <row r="21" spans="1:9" x14ac:dyDescent="0.4">
      <c r="A21" s="4" t="s">
        <v>4</v>
      </c>
      <c r="B21" s="17">
        <f>B10+B19+B20</f>
        <v>5607013.8600000003</v>
      </c>
      <c r="C21" s="17">
        <f>C19</f>
        <v>0</v>
      </c>
      <c r="D21" s="17">
        <f>D19</f>
        <v>581892</v>
      </c>
      <c r="E21" s="17">
        <f>E19</f>
        <v>581892</v>
      </c>
      <c r="F21" s="18">
        <f>E21*100/B21</f>
        <v>10.37793047295945</v>
      </c>
      <c r="G21" s="9">
        <f t="shared" ref="G21" ca="1" si="8">G10+G19</f>
        <v>5228142</v>
      </c>
      <c r="H21" s="18">
        <f ca="1">G21*100/B21</f>
        <v>91.50000053554399</v>
      </c>
      <c r="I21" s="19"/>
    </row>
    <row r="23" spans="1:9" x14ac:dyDescent="0.4">
      <c r="H23" s="20"/>
    </row>
    <row r="24" spans="1:9" x14ac:dyDescent="0.4">
      <c r="H24" s="20"/>
    </row>
  </sheetData>
  <mergeCells count="6">
    <mergeCell ref="A1:I1"/>
    <mergeCell ref="A2:I2"/>
    <mergeCell ref="G4:H4"/>
    <mergeCell ref="A4:A5"/>
    <mergeCell ref="B4:B5"/>
    <mergeCell ref="C4:F4"/>
  </mergeCells>
  <printOptions horizontalCentered="1"/>
  <pageMargins left="0.63" right="0.41" top="1.1000000000000001" bottom="1.18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แบบติดตามง67 ตามโครงสร้าง</vt:lpstr>
      <vt:lpstr>แบบติดตามง67 ตามกลยุทธ</vt:lpstr>
      <vt:lpstr>สรุปติดตามงบ67</vt:lpstr>
      <vt:lpstr>'แบบติดตามง67 ตามโครงสร้าง'!Print_Titles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2025-03-18T02:26:37Z</dcterms:modified>
</cp:coreProperties>
</file>